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.16\share01\消防局\予防課\予防課\001 予防担当\001　火災報告(月報・半期報・年報）　\10_火災月報\R8\6月\"/>
    </mc:Choice>
  </mc:AlternateContent>
  <xr:revisionPtr revIDLastSave="0" documentId="8_{A502DACB-6BA4-49F2-99AA-EDFE6B20C3E8}" xr6:coauthVersionLast="47" xr6:coauthVersionMax="47" xr10:uidLastSave="{00000000-0000-0000-0000-000000000000}"/>
  <bookViews>
    <workbookView xWindow="330" yWindow="465" windowWidth="20610" windowHeight="11640" activeTab="1" xr2:uid="{93B264FC-9AE0-42FA-A3F5-79B662F63CAE}"/>
  </bookViews>
  <sheets>
    <sheet name="207-1#火災発生状況" sheetId="1" r:id="rId1"/>
    <sheet name="208-1#出火原因別" sheetId="2" r:id="rId2"/>
  </sheets>
  <definedNames>
    <definedName name="_xlnm.Print_Area" localSheetId="0">'207-1#火災発生状況'!$A$1:$AC$23</definedName>
    <definedName name="_xlnm.Print_Area" localSheetId="1">'208-1#出火原因別'!$A$1:$AA$33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/>
  <c r="B4" i="2" s="1"/>
  <c r="E4" i="2"/>
  <c r="F4" i="2"/>
  <c r="G4" i="2"/>
  <c r="C4" i="2" s="1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B5" i="2"/>
  <c r="C5" i="2"/>
  <c r="B6" i="2"/>
  <c r="B33" i="2" s="1"/>
  <c r="C6" i="2"/>
  <c r="C33" i="2" s="1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20" i="1" l="1"/>
  <c r="Z20" i="1"/>
  <c r="X20" i="1"/>
  <c r="V20" i="1"/>
  <c r="T20" i="1"/>
  <c r="R20" i="1"/>
  <c r="P20" i="1"/>
  <c r="N20" i="1"/>
  <c r="L20" i="1"/>
  <c r="J20" i="1"/>
  <c r="H20" i="1"/>
  <c r="F20" i="1"/>
  <c r="AC25" i="1" l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G23" i="1"/>
  <c r="G25" i="1"/>
  <c r="F25" i="1"/>
  <c r="G24" i="1"/>
  <c r="F24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A20" i="1"/>
  <c r="Y20" i="1"/>
  <c r="W20" i="1"/>
  <c r="U20" i="1"/>
  <c r="S20" i="1"/>
  <c r="Q20" i="1"/>
  <c r="O20" i="1"/>
  <c r="M20" i="1"/>
  <c r="K20" i="1"/>
  <c r="I20" i="1"/>
  <c r="G20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G9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A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B38" i="1"/>
  <c r="AC38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H41" i="1"/>
  <c r="I41" i="1"/>
  <c r="J41" i="1"/>
  <c r="K41" i="1"/>
  <c r="L41" i="1"/>
  <c r="M41" i="1"/>
  <c r="M39" i="1" s="1"/>
  <c r="N41" i="1"/>
  <c r="N39" i="1" s="1"/>
  <c r="O41" i="1"/>
  <c r="O39" i="1" s="1"/>
  <c r="P41" i="1"/>
  <c r="Q41" i="1"/>
  <c r="R41" i="1"/>
  <c r="S41" i="1"/>
  <c r="T41" i="1"/>
  <c r="U41" i="1"/>
  <c r="V41" i="1"/>
  <c r="W41" i="1"/>
  <c r="X41" i="1"/>
  <c r="Y41" i="1"/>
  <c r="Z41" i="1"/>
  <c r="Z39" i="1" s="1"/>
  <c r="AA41" i="1"/>
  <c r="AB41" i="1"/>
  <c r="AC41" i="1"/>
  <c r="G41" i="1"/>
  <c r="G40" i="1"/>
  <c r="G38" i="1"/>
  <c r="F38" i="1"/>
  <c r="F40" i="1"/>
  <c r="F41" i="1"/>
  <c r="G39" i="1" l="1"/>
  <c r="E20" i="1"/>
  <c r="F22" i="1"/>
  <c r="D20" i="1"/>
  <c r="E15" i="1"/>
  <c r="R39" i="1"/>
  <c r="Q39" i="1"/>
  <c r="F39" i="1"/>
  <c r="X39" i="1"/>
  <c r="L39" i="1"/>
  <c r="AC39" i="1"/>
  <c r="P39" i="1"/>
  <c r="AB39" i="1"/>
  <c r="Y39" i="1"/>
  <c r="W39" i="1"/>
  <c r="K39" i="1"/>
  <c r="V39" i="1"/>
  <c r="J39" i="1"/>
  <c r="U39" i="1"/>
  <c r="I39" i="1"/>
  <c r="T39" i="1"/>
  <c r="H39" i="1"/>
  <c r="S39" i="1"/>
  <c r="AA3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8" i="1"/>
  <c r="F19" i="1"/>
  <c r="E23" i="1" l="1"/>
  <c r="D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E21" i="1"/>
  <c r="D21" i="1"/>
  <c r="E19" i="1"/>
  <c r="D19" i="1"/>
  <c r="E18" i="1"/>
  <c r="D18" i="1"/>
  <c r="E17" i="1"/>
  <c r="D17" i="1"/>
  <c r="E16" i="1"/>
  <c r="D16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22" i="1" l="1"/>
  <c r="D7" i="1"/>
  <c r="E7" i="1"/>
  <c r="D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<sst xmlns="http://schemas.openxmlformats.org/spreadsheetml/2006/main" count="331" uniqueCount="198">
  <si>
    <t>火災発生状況</t>
    <rPh sb="0" eb="2">
      <t>カサイ</t>
    </rPh>
    <rPh sb="2" eb="4">
      <t>ハッセイ</t>
    </rPh>
    <rPh sb="4" eb="6">
      <t>ジョウキョウ</t>
    </rPh>
    <phoneticPr fontId="3"/>
  </si>
  <si>
    <t>　 合  計</t>
    <rPh sb="2" eb="3">
      <t>ゴウ</t>
    </rPh>
    <rPh sb="5" eb="6">
      <t>ケイ</t>
    </rPh>
    <phoneticPr fontId="3"/>
  </si>
  <si>
    <t xml:space="preserve">   １　月</t>
    <rPh sb="5" eb="6">
      <t>ガツ</t>
    </rPh>
    <phoneticPr fontId="3"/>
  </si>
  <si>
    <t xml:space="preserve">  ２　月</t>
    <rPh sb="4" eb="5">
      <t>ガツ</t>
    </rPh>
    <phoneticPr fontId="3"/>
  </si>
  <si>
    <t xml:space="preserve">  ３　月</t>
    <rPh sb="4" eb="5">
      <t>ガツ</t>
    </rPh>
    <phoneticPr fontId="3"/>
  </si>
  <si>
    <t xml:space="preserve">   ４　月</t>
    <rPh sb="5" eb="6">
      <t>ガツ</t>
    </rPh>
    <phoneticPr fontId="3"/>
  </si>
  <si>
    <t xml:space="preserve">   ５　月</t>
    <rPh sb="5" eb="6">
      <t>ガツ</t>
    </rPh>
    <phoneticPr fontId="3"/>
  </si>
  <si>
    <t xml:space="preserve">   ６　月</t>
    <rPh sb="5" eb="6">
      <t>ガツ</t>
    </rPh>
    <phoneticPr fontId="3"/>
  </si>
  <si>
    <t xml:space="preserve">    ７　月</t>
    <rPh sb="6" eb="7">
      <t>ガツ</t>
    </rPh>
    <phoneticPr fontId="3"/>
  </si>
  <si>
    <t xml:space="preserve">   ８　月</t>
    <rPh sb="5" eb="6">
      <t>ガツ</t>
    </rPh>
    <phoneticPr fontId="3"/>
  </si>
  <si>
    <t xml:space="preserve">   ９　月</t>
    <rPh sb="5" eb="6">
      <t>ガツ</t>
    </rPh>
    <phoneticPr fontId="3"/>
  </si>
  <si>
    <t xml:space="preserve">  １０　月</t>
    <rPh sb="5" eb="6">
      <t>ガツ</t>
    </rPh>
    <phoneticPr fontId="3"/>
  </si>
  <si>
    <t xml:space="preserve">  １１　月</t>
    <rPh sb="5" eb="6">
      <t>ガツ</t>
    </rPh>
    <phoneticPr fontId="3"/>
  </si>
  <si>
    <t xml:space="preserve">  １２　月</t>
    <rPh sb="5" eb="6">
      <t>ガツ</t>
    </rPh>
    <phoneticPr fontId="3"/>
  </si>
  <si>
    <t>F5～AC5 月</t>
    <rPh sb="7" eb="8">
      <t>ツキ</t>
    </rPh>
    <phoneticPr fontId="3"/>
  </si>
  <si>
    <t>件数</t>
    <rPh sb="0" eb="2">
      <t>ケンスウ</t>
    </rPh>
    <phoneticPr fontId="3"/>
  </si>
  <si>
    <t>爆発</t>
    <rPh sb="0" eb="2">
      <t>バクハツ</t>
    </rPh>
    <phoneticPr fontId="3"/>
  </si>
  <si>
    <t>G6 爆発</t>
    <rPh sb="3" eb="5">
      <t>バクハツ</t>
    </rPh>
    <phoneticPr fontId="3"/>
  </si>
  <si>
    <t>出火火災合計</t>
    <rPh sb="0" eb="2">
      <t>シュッカ</t>
    </rPh>
    <rPh sb="2" eb="4">
      <t>カサイ</t>
    </rPh>
    <rPh sb="4" eb="6">
      <t>ゴウケイ</t>
    </rPh>
    <phoneticPr fontId="3"/>
  </si>
  <si>
    <t>(爆発あり：1)</t>
    <rPh sb="1" eb="3">
      <t>バクハツ</t>
    </rPh>
    <phoneticPr fontId="3"/>
  </si>
  <si>
    <t>火災種別</t>
    <rPh sb="0" eb="2">
      <t>カサイ</t>
    </rPh>
    <rPh sb="2" eb="4">
      <t>シュベツ</t>
    </rPh>
    <phoneticPr fontId="3"/>
  </si>
  <si>
    <t>建物火災</t>
    <rPh sb="0" eb="2">
      <t>タテモノ</t>
    </rPh>
    <rPh sb="2" eb="4">
      <t>カサイ</t>
    </rPh>
    <phoneticPr fontId="3"/>
  </si>
  <si>
    <t>うち住宅</t>
    <rPh sb="2" eb="4">
      <t>ジュウタク</t>
    </rPh>
    <phoneticPr fontId="3"/>
  </si>
  <si>
    <t>A8 火災種別</t>
    <rPh sb="3" eb="7">
      <t>カサイシュベツ</t>
    </rPh>
    <phoneticPr fontId="3"/>
  </si>
  <si>
    <t>林野火災</t>
    <rPh sb="0" eb="2">
      <t>リンヤ</t>
    </rPh>
    <rPh sb="2" eb="4">
      <t>カサイ</t>
    </rPh>
    <phoneticPr fontId="3"/>
  </si>
  <si>
    <t>建物：1, 林野：2, 車両： 3, 船舶：4, 航空機：5, その他：6</t>
    <rPh sb="25" eb="28">
      <t>コウクウキ</t>
    </rPh>
    <rPh sb="34" eb="35">
      <t>タ</t>
    </rPh>
    <phoneticPr fontId="3"/>
  </si>
  <si>
    <t>車両火災</t>
    <rPh sb="0" eb="2">
      <t>シャリョウ</t>
    </rPh>
    <rPh sb="2" eb="4">
      <t>カサイ</t>
    </rPh>
    <phoneticPr fontId="3"/>
  </si>
  <si>
    <t>船舶火災</t>
    <rPh sb="0" eb="2">
      <t>センパク</t>
    </rPh>
    <rPh sb="2" eb="4">
      <t>カサイ</t>
    </rPh>
    <phoneticPr fontId="3"/>
  </si>
  <si>
    <t>C9 うち住宅</t>
    <rPh sb="5" eb="7">
      <t>ジュウタク</t>
    </rPh>
    <phoneticPr fontId="3"/>
  </si>
  <si>
    <t>航空機火災</t>
    <rPh sb="0" eb="3">
      <t>コウクウキ</t>
    </rPh>
    <rPh sb="3" eb="5">
      <t>カサイ</t>
    </rPh>
    <phoneticPr fontId="3"/>
  </si>
  <si>
    <t>and</t>
    <phoneticPr fontId="3"/>
  </si>
  <si>
    <t>その他の火災</t>
    <rPh sb="2" eb="3">
      <t>タ</t>
    </rPh>
    <rPh sb="4" eb="6">
      <t>カサイ</t>
    </rPh>
    <phoneticPr fontId="3"/>
  </si>
  <si>
    <t>うち草火災</t>
    <rPh sb="2" eb="3">
      <t>クサ</t>
    </rPh>
    <rPh sb="3" eb="5">
      <t>カサイ</t>
    </rPh>
    <phoneticPr fontId="3"/>
  </si>
  <si>
    <t>損害の状況</t>
    <rPh sb="0" eb="2">
      <t>ソンガイ</t>
    </rPh>
    <rPh sb="3" eb="5">
      <t>ジョウキョウ</t>
    </rPh>
    <phoneticPr fontId="3"/>
  </si>
  <si>
    <t>焼損面積</t>
    <rPh sb="0" eb="2">
      <t>ショウソン</t>
    </rPh>
    <rPh sb="2" eb="4">
      <t>メンセキ</t>
    </rPh>
    <phoneticPr fontId="3"/>
  </si>
  <si>
    <t>建物焼損床面積</t>
    <rPh sb="0" eb="2">
      <t>タテモノ</t>
    </rPh>
    <rPh sb="2" eb="4">
      <t>ショウソン</t>
    </rPh>
    <rPh sb="4" eb="5">
      <t>ユカ</t>
    </rPh>
    <rPh sb="5" eb="7">
      <t>メンセキ</t>
    </rPh>
    <phoneticPr fontId="3"/>
  </si>
  <si>
    <t>C15 うち草火災</t>
    <rPh sb="6" eb="7">
      <t>クサ</t>
    </rPh>
    <rPh sb="7" eb="9">
      <t>カサイ</t>
    </rPh>
    <phoneticPr fontId="3"/>
  </si>
  <si>
    <t>建物焼損表面積</t>
    <rPh sb="0" eb="2">
      <t>タテモノ</t>
    </rPh>
    <rPh sb="2" eb="4">
      <t>ショウソン</t>
    </rPh>
    <rPh sb="4" eb="7">
      <t>ヒョウメンセキ</t>
    </rPh>
    <phoneticPr fontId="3"/>
  </si>
  <si>
    <t>林野焼損面積（a）</t>
    <rPh sb="0" eb="2">
      <t>リンヤ</t>
    </rPh>
    <rPh sb="2" eb="4">
      <t>ショウソン</t>
    </rPh>
    <rPh sb="4" eb="6">
      <t>メンセキ</t>
    </rPh>
    <phoneticPr fontId="3"/>
  </si>
  <si>
    <t>損害額（千円）</t>
    <rPh sb="0" eb="2">
      <t>ソンガイ</t>
    </rPh>
    <rPh sb="2" eb="3">
      <t>ガク</t>
    </rPh>
    <rPh sb="4" eb="6">
      <t>センエン</t>
    </rPh>
    <phoneticPr fontId="3"/>
  </si>
  <si>
    <t>焼損棟数</t>
    <rPh sb="0" eb="2">
      <t>ショウソン</t>
    </rPh>
    <rPh sb="2" eb="3">
      <t>ムネ</t>
    </rPh>
    <rPh sb="3" eb="4">
      <t>スウ</t>
    </rPh>
    <phoneticPr fontId="3"/>
  </si>
  <si>
    <t>C16 建物焼損床面積</t>
    <rPh sb="4" eb="6">
      <t>タテモノ</t>
    </rPh>
    <rPh sb="6" eb="11">
      <t>ショウソンユカメンセキ</t>
    </rPh>
    <phoneticPr fontId="3"/>
  </si>
  <si>
    <t>り災世帯数</t>
    <rPh sb="1" eb="2">
      <t>ワザワ</t>
    </rPh>
    <rPh sb="2" eb="5">
      <t>セタイスウ</t>
    </rPh>
    <phoneticPr fontId="3"/>
  </si>
  <si>
    <t>C17 建物焼損表面積</t>
    <rPh sb="4" eb="11">
      <t>タテモノショウソンヒョウメンセキ</t>
    </rPh>
    <phoneticPr fontId="3"/>
  </si>
  <si>
    <t>死者数</t>
    <rPh sb="0" eb="3">
      <t>シシャスウ</t>
    </rPh>
    <phoneticPr fontId="3"/>
  </si>
  <si>
    <t>C18 林野焼損面積</t>
    <rPh sb="4" eb="6">
      <t>ハヤシノ</t>
    </rPh>
    <rPh sb="6" eb="10">
      <t>ショウソンメンセキ</t>
    </rPh>
    <phoneticPr fontId="3"/>
  </si>
  <si>
    <t>負傷者数</t>
    <rPh sb="0" eb="3">
      <t>フショウシャ</t>
    </rPh>
    <rPh sb="3" eb="4">
      <t>スウ</t>
    </rPh>
    <phoneticPr fontId="3"/>
  </si>
  <si>
    <t>48時間死者数</t>
    <rPh sb="2" eb="4">
      <t>ジカン</t>
    </rPh>
    <rPh sb="4" eb="7">
      <t>シシャスウ</t>
    </rPh>
    <phoneticPr fontId="3"/>
  </si>
  <si>
    <t>※前提条件で災害種別＝火災（統計外火災は除外するため）</t>
    <rPh sb="1" eb="5">
      <t>ゼンテイジョウケン</t>
    </rPh>
    <rPh sb="6" eb="8">
      <t>サイガイ</t>
    </rPh>
    <rPh sb="8" eb="10">
      <t>シュベツ</t>
    </rPh>
    <rPh sb="11" eb="13">
      <t>カサイ</t>
    </rPh>
    <rPh sb="14" eb="16">
      <t>トウケイ</t>
    </rPh>
    <rPh sb="16" eb="17">
      <t>ガイ</t>
    </rPh>
    <rPh sb="17" eb="19">
      <t>カサイ</t>
    </rPh>
    <rPh sb="20" eb="22">
      <t>ジョガイ</t>
    </rPh>
    <phoneticPr fontId="10"/>
  </si>
  <si>
    <r>
      <t>※件数に爆発火災は</t>
    </r>
    <r>
      <rPr>
        <b/>
        <sz val="11"/>
        <color rgb="FFFF0000"/>
        <rFont val="ＭＳ Ｐゴシック"/>
        <family val="3"/>
        <charset val="128"/>
      </rPr>
      <t>含む</t>
    </r>
    <rPh sb="1" eb="3">
      <t>ケンスウ</t>
    </rPh>
    <rPh sb="4" eb="6">
      <t>バクハツ</t>
    </rPh>
    <rPh sb="6" eb="8">
      <t>カサイ</t>
    </rPh>
    <rPh sb="9" eb="10">
      <t>フク</t>
    </rPh>
    <phoneticPr fontId="10"/>
  </si>
  <si>
    <t>住宅</t>
    <rPh sb="0" eb="2">
      <t>ジュウタク</t>
    </rPh>
    <phoneticPr fontId="3"/>
  </si>
  <si>
    <t>((A=0 OR A&gt;=61) AND (B&gt;=100 AND B&lt;=199))-共同住宅</t>
    <phoneticPr fontId="3"/>
  </si>
  <si>
    <t>火元用途区分(B)</t>
  </si>
  <si>
    <t>併用住宅</t>
    <rPh sb="0" eb="2">
      <t>ヘイヨウ</t>
    </rPh>
    <rPh sb="2" eb="4">
      <t>ジュウタク</t>
    </rPh>
    <phoneticPr fontId="3"/>
  </si>
  <si>
    <t>(A=0 OR A&gt;=61) AND (B&gt;=200 AND B&lt;=299)</t>
  </si>
  <si>
    <t>→3種が住宅</t>
    <rPh sb="2" eb="3">
      <t>シュ</t>
    </rPh>
    <rPh sb="4" eb="6">
      <t>ジュウタク</t>
    </rPh>
    <phoneticPr fontId="3"/>
  </si>
  <si>
    <t>共同住宅</t>
    <rPh sb="0" eb="4">
      <t>キョウドウジュウタク</t>
    </rPh>
    <phoneticPr fontId="3"/>
  </si>
  <si>
    <t>(A=19) OR (B=112 AND (A&gt;=0 AND A&lt;=18 OR A&gt;=20 AND A&lt;=99))</t>
  </si>
  <si>
    <t>※B25の名称を30日死者数に直しておく</t>
    <rPh sb="5" eb="7">
      <t>メイショウ</t>
    </rPh>
    <rPh sb="10" eb="11">
      <t>ニチ</t>
    </rPh>
    <rPh sb="11" eb="13">
      <t>シシャ</t>
    </rPh>
    <rPh sb="13" eb="14">
      <t>スウ</t>
    </rPh>
    <rPh sb="15" eb="16">
      <t>ナオ</t>
    </rPh>
    <phoneticPr fontId="3"/>
  </si>
  <si>
    <r>
      <t>※22行目の死者数に30日死者が含まれているが</t>
    </r>
    <r>
      <rPr>
        <b/>
        <sz val="11"/>
        <color rgb="FFFF0000"/>
        <rFont val="ＭＳ Ｐゴシック"/>
        <family val="3"/>
        <charset val="128"/>
      </rPr>
      <t>あくまでこの帳票だけ</t>
    </r>
    <r>
      <rPr>
        <sz val="11"/>
        <color rgb="FFFF0000"/>
        <rFont val="ＭＳ Ｐゴシック"/>
        <family val="3"/>
        <charset val="128"/>
      </rPr>
      <t>です。</t>
    </r>
    <rPh sb="3" eb="4">
      <t>ギョウ</t>
    </rPh>
    <rPh sb="4" eb="5">
      <t>メ</t>
    </rPh>
    <rPh sb="6" eb="8">
      <t>シシャ</t>
    </rPh>
    <rPh sb="8" eb="9">
      <t>スウ</t>
    </rPh>
    <rPh sb="12" eb="13">
      <t>ニチ</t>
    </rPh>
    <rPh sb="13" eb="15">
      <t>シシャ</t>
    </rPh>
    <rPh sb="16" eb="17">
      <t>フク</t>
    </rPh>
    <rPh sb="29" eb="31">
      <t>チョウヒョウ</t>
    </rPh>
    <phoneticPr fontId="3"/>
  </si>
  <si>
    <t>国の報告ルールで30日死者は基本的に負傷者として扱います。</t>
    <rPh sb="0" eb="1">
      <t>クニ</t>
    </rPh>
    <rPh sb="2" eb="4">
      <t>ホウコク</t>
    </rPh>
    <rPh sb="10" eb="11">
      <t>ニチ</t>
    </rPh>
    <rPh sb="11" eb="13">
      <t>シシャ</t>
    </rPh>
    <rPh sb="14" eb="17">
      <t>キホンテキ</t>
    </rPh>
    <rPh sb="18" eb="21">
      <t>フショウシャ</t>
    </rPh>
    <rPh sb="24" eb="25">
      <t>アツカ</t>
    </rPh>
    <phoneticPr fontId="3"/>
  </si>
  <si>
    <t>30日死者数</t>
    <rPh sb="2" eb="3">
      <t>ニチ</t>
    </rPh>
    <rPh sb="3" eb="6">
      <t>シシャスウ</t>
    </rPh>
    <phoneticPr fontId="3"/>
  </si>
  <si>
    <t>B25 30日死者数</t>
    <rPh sb="6" eb="10">
      <t>ニチシシャスウ</t>
    </rPh>
    <phoneticPr fontId="3"/>
  </si>
  <si>
    <t>B24 48時間死者数</t>
    <rPh sb="6" eb="11">
      <t>ジカンシシャスウ</t>
    </rPh>
    <phoneticPr fontId="3"/>
  </si>
  <si>
    <t>B23 負傷者数</t>
    <rPh sb="4" eb="8">
      <t>フショウシャスウ</t>
    </rPh>
    <phoneticPr fontId="3"/>
  </si>
  <si>
    <t>B22 死者数</t>
    <rPh sb="4" eb="7">
      <t>シシャスウ</t>
    </rPh>
    <phoneticPr fontId="3"/>
  </si>
  <si>
    <t>B21 り災世帯数：爆発</t>
    <rPh sb="5" eb="9">
      <t>サイセタイスウ</t>
    </rPh>
    <rPh sb="10" eb="12">
      <t>バクハツ</t>
    </rPh>
    <phoneticPr fontId="3"/>
  </si>
  <si>
    <t>B21 り災世帯数：件数</t>
    <rPh sb="5" eb="9">
      <t>サイセタイスウ</t>
    </rPh>
    <rPh sb="10" eb="12">
      <t>ケンスウ</t>
    </rPh>
    <phoneticPr fontId="3"/>
  </si>
  <si>
    <t>B20 焼損棟数</t>
    <rPh sb="4" eb="8">
      <t>ショウソントウスウ</t>
    </rPh>
    <phoneticPr fontId="3"/>
  </si>
  <si>
    <t>B19 損害額：爆発</t>
    <rPh sb="4" eb="7">
      <t>ソンガイガク</t>
    </rPh>
    <rPh sb="8" eb="10">
      <t>バクハツ</t>
    </rPh>
    <phoneticPr fontId="3"/>
  </si>
  <si>
    <t>B19 損害額；件数</t>
    <rPh sb="4" eb="7">
      <t>ソンガイガク</t>
    </rPh>
    <rPh sb="8" eb="10">
      <t>ケンスウ</t>
    </rPh>
    <phoneticPr fontId="3"/>
  </si>
  <si>
    <t>災害種別</t>
    <rPh sb="0" eb="4">
      <t>サイガイシュベツ</t>
    </rPh>
    <phoneticPr fontId="3"/>
  </si>
  <si>
    <t>出火月</t>
    <rPh sb="0" eb="3">
      <t>シュッカツキ</t>
    </rPh>
    <phoneticPr fontId="3"/>
  </si>
  <si>
    <t>爆発分類</t>
    <rPh sb="0" eb="4">
      <t>バクハツブンルイ</t>
    </rPh>
    <phoneticPr fontId="3"/>
  </si>
  <si>
    <t>火災種別</t>
    <rPh sb="0" eb="4">
      <t>カサイシュベツ</t>
    </rPh>
    <phoneticPr fontId="3"/>
  </si>
  <si>
    <t>火元用途区分</t>
    <rPh sb="0" eb="6">
      <t>ヒモトヨウトクブン</t>
    </rPh>
    <phoneticPr fontId="3"/>
  </si>
  <si>
    <t>火元防火対象物</t>
    <rPh sb="0" eb="7">
      <t>ヒモトボウカタイショウブツ</t>
    </rPh>
    <phoneticPr fontId="3"/>
  </si>
  <si>
    <t>着火物区分</t>
    <rPh sb="0" eb="5">
      <t>チャッカブツクブン</t>
    </rPh>
    <phoneticPr fontId="3"/>
  </si>
  <si>
    <t>建物焼損床面積</t>
    <rPh sb="0" eb="7">
      <t>タテモノショウソンユカメンセキ</t>
    </rPh>
    <phoneticPr fontId="3"/>
  </si>
  <si>
    <t>建物焼損表面積</t>
    <rPh sb="0" eb="7">
      <t>タテモノショウソンヒョウメンセキ</t>
    </rPh>
    <phoneticPr fontId="3"/>
  </si>
  <si>
    <t>林野焼損面積</t>
    <rPh sb="0" eb="6">
      <t>ハヤシノショウソンメンセキ</t>
    </rPh>
    <phoneticPr fontId="3"/>
  </si>
  <si>
    <t>損害額合計</t>
    <rPh sb="0" eb="5">
      <t>ソンガイガクゴウケイ</t>
    </rPh>
    <phoneticPr fontId="3"/>
  </si>
  <si>
    <t>爆発損害額</t>
    <rPh sb="0" eb="5">
      <t>バクハツソンガイガク</t>
    </rPh>
    <phoneticPr fontId="3"/>
  </si>
  <si>
    <t>り災世帯数合計</t>
    <rPh sb="1" eb="7">
      <t>サイセタイスウゴウケイ</t>
    </rPh>
    <phoneticPr fontId="3"/>
  </si>
  <si>
    <t>り災世帯数全損（爆発）</t>
    <rPh sb="1" eb="5">
      <t>サイセタイスウ</t>
    </rPh>
    <rPh sb="5" eb="7">
      <t>ゼンソン</t>
    </rPh>
    <rPh sb="8" eb="10">
      <t>バクハツ</t>
    </rPh>
    <phoneticPr fontId="3"/>
  </si>
  <si>
    <t>り災世帯数半損（爆発）</t>
    <rPh sb="1" eb="5">
      <t>サイセタイスウ</t>
    </rPh>
    <rPh sb="5" eb="7">
      <t>ハンソン</t>
    </rPh>
    <rPh sb="8" eb="10">
      <t>バクハツ</t>
    </rPh>
    <phoneticPr fontId="3"/>
  </si>
  <si>
    <t>り災世帯数小損（爆発）</t>
    <rPh sb="1" eb="5">
      <t>サイセタイスウ</t>
    </rPh>
    <rPh sb="5" eb="6">
      <t>コ</t>
    </rPh>
    <rPh sb="6" eb="7">
      <t>ソン</t>
    </rPh>
    <rPh sb="8" eb="10">
      <t>バクハツ</t>
    </rPh>
    <phoneticPr fontId="3"/>
  </si>
  <si>
    <t>負傷者・合計</t>
    <rPh sb="0" eb="3">
      <t>フショウシャ</t>
    </rPh>
    <rPh sb="4" eb="6">
      <t>ゴウケイ</t>
    </rPh>
    <phoneticPr fontId="3"/>
  </si>
  <si>
    <t>死者数・合計</t>
    <rPh sb="0" eb="3">
      <t>シシャスウ</t>
    </rPh>
    <rPh sb="4" eb="6">
      <t>ゴウケイ</t>
    </rPh>
    <phoneticPr fontId="3"/>
  </si>
  <si>
    <t>負傷者・合計（30日死）</t>
    <rPh sb="0" eb="3">
      <t>フショウシャ</t>
    </rPh>
    <rPh sb="4" eb="6">
      <t>ゴウケイ</t>
    </rPh>
    <rPh sb="9" eb="10">
      <t>ニチ</t>
    </rPh>
    <rPh sb="10" eb="11">
      <t>シ</t>
    </rPh>
    <phoneticPr fontId="3"/>
  </si>
  <si>
    <t>火災一覧</t>
    <rPh sb="0" eb="4">
      <t>カサイイチラン</t>
    </rPh>
    <phoneticPr fontId="3"/>
  </si>
  <si>
    <t>月</t>
    <rPh sb="0" eb="1">
      <t>ツキ</t>
    </rPh>
    <phoneticPr fontId="3"/>
  </si>
  <si>
    <t>併用住宅</t>
    <rPh sb="0" eb="4">
      <t>ヘイヨウジュウタク</t>
    </rPh>
    <phoneticPr fontId="3"/>
  </si>
  <si>
    <t>共用住宅</t>
    <rPh sb="0" eb="2">
      <t>キョウヨウ</t>
    </rPh>
    <rPh sb="2" eb="4">
      <t>ジュウタク</t>
    </rPh>
    <phoneticPr fontId="3"/>
  </si>
  <si>
    <t>火元防火対象物区分</t>
    <rPh sb="0" eb="7">
      <t>ヒモトボウカタイショウブツ</t>
    </rPh>
    <rPh sb="7" eb="9">
      <t>クブン</t>
    </rPh>
    <phoneticPr fontId="3"/>
  </si>
  <si>
    <t>or</t>
    <phoneticPr fontId="3"/>
  </si>
  <si>
    <t>(固定値</t>
    <rPh sb="1" eb="4">
      <t>コテイチ</t>
    </rPh>
    <phoneticPr fontId="3"/>
  </si>
  <si>
    <t>以上)</t>
    <rPh sb="0" eb="2">
      <t>イジョウ</t>
    </rPh>
    <phoneticPr fontId="3"/>
  </si>
  <si>
    <t>以上1</t>
    <rPh sb="0" eb="2">
      <t>イジョウ</t>
    </rPh>
    <phoneticPr fontId="3"/>
  </si>
  <si>
    <t>以下1</t>
    <rPh sb="0" eb="2">
      <t>イカ</t>
    </rPh>
    <phoneticPr fontId="3"/>
  </si>
  <si>
    <t>以上2</t>
    <rPh sb="0" eb="2">
      <t>イジョウ</t>
    </rPh>
    <phoneticPr fontId="3"/>
  </si>
  <si>
    <t>以下2</t>
    <rPh sb="0" eb="2">
      <t>イカ</t>
    </rPh>
    <phoneticPr fontId="3"/>
  </si>
  <si>
    <t>4パターン</t>
    <phoneticPr fontId="3"/>
  </si>
  <si>
    <t>2パターン</t>
    <phoneticPr fontId="3"/>
  </si>
  <si>
    <t>住宅*</t>
    <rPh sb="0" eb="2">
      <t>ジュウタク</t>
    </rPh>
    <phoneticPr fontId="3"/>
  </si>
  <si>
    <t>火元防火対象物区分(A)</t>
    <phoneticPr fontId="3"/>
  </si>
  <si>
    <t>火元焼損程度区分</t>
    <rPh sb="0" eb="8">
      <t>ヒモトショウソンテイドクブン</t>
    </rPh>
    <phoneticPr fontId="3"/>
  </si>
  <si>
    <t>焼損棟数合計</t>
    <rPh sb="0" eb="2">
      <t>ショウソン</t>
    </rPh>
    <rPh sb="2" eb="4">
      <t>トウスウ</t>
    </rPh>
    <rPh sb="4" eb="6">
      <t>ゴウケイ</t>
    </rPh>
    <phoneticPr fontId="3"/>
  </si>
  <si>
    <t>米子市</t>
  </si>
  <si>
    <t>日南町</t>
  </si>
  <si>
    <t>境港市</t>
  </si>
  <si>
    <t>大山町</t>
  </si>
  <si>
    <t>南部町</t>
  </si>
  <si>
    <t>伯耆町</t>
  </si>
  <si>
    <t>江府町</t>
  </si>
  <si>
    <t>不明・調査中</t>
    <rPh sb="0" eb="2">
      <t>フメイ</t>
    </rPh>
    <rPh sb="3" eb="5">
      <t>チョウサ</t>
    </rPh>
    <rPh sb="5" eb="6">
      <t>チュウ</t>
    </rPh>
    <phoneticPr fontId="10"/>
  </si>
  <si>
    <t>A32</t>
  </si>
  <si>
    <t>その他</t>
    <rPh sb="0" eb="3">
      <t>ソノタ</t>
    </rPh>
    <phoneticPr fontId="10"/>
  </si>
  <si>
    <t>A31</t>
  </si>
  <si>
    <t>放火の疑い</t>
    <rPh sb="0" eb="2">
      <t>ホウカ</t>
    </rPh>
    <rPh sb="3" eb="4">
      <t>ウタガ</t>
    </rPh>
    <phoneticPr fontId="10"/>
  </si>
  <si>
    <t>A30</t>
  </si>
  <si>
    <t>放火</t>
  </si>
  <si>
    <t>放火</t>
    <rPh sb="0" eb="2">
      <t>ホウカ</t>
    </rPh>
    <phoneticPr fontId="10"/>
  </si>
  <si>
    <t>A29</t>
  </si>
  <si>
    <t>火入れ</t>
    <rPh sb="0" eb="2">
      <t>ヒイ</t>
    </rPh>
    <phoneticPr fontId="10"/>
  </si>
  <si>
    <t>A28</t>
  </si>
  <si>
    <t>取灰</t>
    <rPh sb="0" eb="1">
      <t>ト</t>
    </rPh>
    <rPh sb="1" eb="2">
      <t>ハイ</t>
    </rPh>
    <phoneticPr fontId="10"/>
  </si>
  <si>
    <t>A27</t>
  </si>
  <si>
    <t>衝突の火花</t>
    <rPh sb="0" eb="2">
      <t>ショウトツ</t>
    </rPh>
    <rPh sb="3" eb="5">
      <t>ヒバナ</t>
    </rPh>
    <phoneticPr fontId="10"/>
  </si>
  <si>
    <t>A26</t>
  </si>
  <si>
    <t>灯火</t>
    <rPh sb="0" eb="1">
      <t>トウユ</t>
    </rPh>
    <rPh sb="1" eb="2">
      <t>ヒ</t>
    </rPh>
    <phoneticPr fontId="10"/>
  </si>
  <si>
    <t>A25</t>
  </si>
  <si>
    <t>溶接機・切断機</t>
    <rPh sb="0" eb="3">
      <t>ヨウセツキ</t>
    </rPh>
    <rPh sb="4" eb="7">
      <t>セツダンキ</t>
    </rPh>
    <phoneticPr fontId="10"/>
  </si>
  <si>
    <t>A24</t>
  </si>
  <si>
    <t>たき火</t>
    <rPh sb="0" eb="3">
      <t>タキビ</t>
    </rPh>
    <phoneticPr fontId="10"/>
  </si>
  <si>
    <t>A23</t>
  </si>
  <si>
    <t>マッチ・ライター</t>
  </si>
  <si>
    <t>A22</t>
  </si>
  <si>
    <t>火あそび</t>
    <rPh sb="0" eb="1">
      <t>ヒ</t>
    </rPh>
    <phoneticPr fontId="10"/>
  </si>
  <si>
    <t>A21</t>
  </si>
  <si>
    <t>配線器具</t>
    <rPh sb="0" eb="2">
      <t>ハイセン</t>
    </rPh>
    <rPh sb="2" eb="4">
      <t>キグ</t>
    </rPh>
    <phoneticPr fontId="10"/>
  </si>
  <si>
    <t>A20</t>
  </si>
  <si>
    <t>内燃機関</t>
    <rPh sb="0" eb="2">
      <t>ナイネン</t>
    </rPh>
    <rPh sb="2" eb="4">
      <t>キカン</t>
    </rPh>
    <phoneticPr fontId="10"/>
  </si>
  <si>
    <t>A19</t>
  </si>
  <si>
    <t>電灯・電話等の配線</t>
    <rPh sb="0" eb="2">
      <t>デントウ</t>
    </rPh>
    <rPh sb="3" eb="5">
      <t>デンワ</t>
    </rPh>
    <rPh sb="5" eb="6">
      <t>トウ</t>
    </rPh>
    <rPh sb="7" eb="9">
      <t>ハイセン</t>
    </rPh>
    <phoneticPr fontId="10"/>
  </si>
  <si>
    <t>A18</t>
  </si>
  <si>
    <t>マッチ・ライター</t>
    <phoneticPr fontId="10"/>
  </si>
  <si>
    <t>電気装置</t>
    <rPh sb="0" eb="2">
      <t>デンキ</t>
    </rPh>
    <rPh sb="2" eb="4">
      <t>ソウチ</t>
    </rPh>
    <phoneticPr fontId="10"/>
  </si>
  <si>
    <t>A17</t>
  </si>
  <si>
    <t>電気機器</t>
    <rPh sb="0" eb="2">
      <t>デンキ</t>
    </rPh>
    <rPh sb="2" eb="4">
      <t>キキ</t>
    </rPh>
    <phoneticPr fontId="10"/>
  </si>
  <si>
    <t>A16</t>
  </si>
  <si>
    <t>排気管</t>
    <rPh sb="0" eb="3">
      <t>ハイキカン</t>
    </rPh>
    <phoneticPr fontId="10"/>
  </si>
  <si>
    <t>A15</t>
  </si>
  <si>
    <t>煙突・煙道</t>
    <rPh sb="0" eb="2">
      <t>エントツ</t>
    </rPh>
    <rPh sb="3" eb="5">
      <t>エンドウ</t>
    </rPh>
    <phoneticPr fontId="10"/>
  </si>
  <si>
    <t>A14</t>
  </si>
  <si>
    <t>ボイラー</t>
  </si>
  <si>
    <t>A13</t>
  </si>
  <si>
    <t>こたつ</t>
  </si>
  <si>
    <t>A12</t>
  </si>
  <si>
    <t>ストーブ</t>
  </si>
  <si>
    <t>A11</t>
  </si>
  <si>
    <t>焼却炉</t>
    <rPh sb="0" eb="3">
      <t>ショウキャクロ</t>
    </rPh>
    <phoneticPr fontId="10"/>
  </si>
  <si>
    <t>A10</t>
  </si>
  <si>
    <t>炉</t>
    <rPh sb="0" eb="1">
      <t>ロ</t>
    </rPh>
    <phoneticPr fontId="10"/>
  </si>
  <si>
    <t>A9</t>
  </si>
  <si>
    <t>ボイラー</t>
    <phoneticPr fontId="10"/>
  </si>
  <si>
    <t>風呂かまど</t>
    <rPh sb="0" eb="2">
      <t>フロ</t>
    </rPh>
    <phoneticPr fontId="10"/>
  </si>
  <si>
    <t>A8</t>
  </si>
  <si>
    <t>こたつ</t>
    <phoneticPr fontId="10"/>
  </si>
  <si>
    <t>かまど</t>
  </si>
  <si>
    <t>A7</t>
  </si>
  <si>
    <t>ストーブ</t>
    <phoneticPr fontId="10"/>
  </si>
  <si>
    <t>こんろ</t>
  </si>
  <si>
    <t>A6</t>
  </si>
  <si>
    <t>たばこ</t>
  </si>
  <si>
    <t>A5</t>
    <phoneticPr fontId="3"/>
  </si>
  <si>
    <t>コードNo.</t>
    <phoneticPr fontId="3"/>
  </si>
  <si>
    <t>かまど</t>
    <phoneticPr fontId="10"/>
  </si>
  <si>
    <t>A5～A32 出火原因</t>
    <rPh sb="7" eb="11">
      <t>シュッカゲンイン</t>
    </rPh>
    <phoneticPr fontId="3"/>
  </si>
  <si>
    <t>こんろ</t>
    <phoneticPr fontId="10"/>
  </si>
  <si>
    <t>たばこ</t>
    <phoneticPr fontId="10"/>
  </si>
  <si>
    <t>合計</t>
    <rPh sb="0" eb="2">
      <t>ゴウケイ</t>
    </rPh>
    <phoneticPr fontId="3"/>
  </si>
  <si>
    <t>D2～AA2 月</t>
    <rPh sb="7" eb="8">
      <t>ツキ</t>
    </rPh>
    <phoneticPr fontId="3"/>
  </si>
  <si>
    <t>爆発</t>
  </si>
  <si>
    <t>件数</t>
  </si>
  <si>
    <t xml:space="preserve">    １２月</t>
    <phoneticPr fontId="3"/>
  </si>
  <si>
    <t xml:space="preserve">    １１月</t>
    <phoneticPr fontId="3"/>
  </si>
  <si>
    <t xml:space="preserve">    １０月</t>
    <phoneticPr fontId="3"/>
  </si>
  <si>
    <t xml:space="preserve">     ９月</t>
    <phoneticPr fontId="3"/>
  </si>
  <si>
    <t xml:space="preserve">     ８月</t>
    <phoneticPr fontId="3"/>
  </si>
  <si>
    <t xml:space="preserve">     ７月</t>
    <phoneticPr fontId="3"/>
  </si>
  <si>
    <t xml:space="preserve">     ６月</t>
    <phoneticPr fontId="3"/>
  </si>
  <si>
    <t xml:space="preserve">     ５月</t>
    <phoneticPr fontId="3"/>
  </si>
  <si>
    <t xml:space="preserve">     ４月</t>
    <phoneticPr fontId="3"/>
  </si>
  <si>
    <t xml:space="preserve">     ３月</t>
    <rPh sb="6" eb="7">
      <t>ガツ</t>
    </rPh>
    <phoneticPr fontId="3"/>
  </si>
  <si>
    <t xml:space="preserve">     ２月</t>
    <rPh sb="6" eb="7">
      <t>ガツ</t>
    </rPh>
    <phoneticPr fontId="3"/>
  </si>
  <si>
    <t xml:space="preserve">     １月</t>
    <rPh sb="6" eb="7">
      <t>ガツ</t>
    </rPh>
    <phoneticPr fontId="3"/>
  </si>
  <si>
    <t>原因別</t>
    <rPh sb="0" eb="2">
      <t>ゲンイン</t>
    </rPh>
    <rPh sb="2" eb="3">
      <t>ベツ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</si>
</sst>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indexed="61"/>
      <name val="ＭＳ 明朝"/>
      <family val="1"/>
      <charset val="128"/>
    </font>
    <font>
      <b/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rgb="FFFF99FF"/>
      </left>
      <right style="thin">
        <color rgb="FFFF99FF"/>
      </right>
      <top style="thin">
        <color rgb="FFFF99FF"/>
      </top>
      <bottom style="thin">
        <color rgb="FFFF99FF"/>
      </bottom>
      <diagonal/>
    </border>
    <border>
      <left style="thin">
        <color rgb="FFFF99FF"/>
      </left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 style="thin">
        <color rgb="FFFF99FF"/>
      </top>
      <bottom style="thin">
        <color rgb="FFFF99FF"/>
      </bottom>
      <diagonal/>
    </border>
    <border>
      <left/>
      <right style="thin">
        <color rgb="FFFF99FF"/>
      </right>
      <top style="thin">
        <color rgb="FFFF99FF"/>
      </top>
      <bottom/>
      <diagonal/>
    </border>
    <border>
      <left/>
      <right style="thin">
        <color rgb="FFFF99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4">
    <xf numFmtId="0" fontId="0" fillId="0" borderId="0" xfId="0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horizontal="center"/>
    </xf>
    <xf numFmtId="0" fontId="4" fillId="0" borderId="1" xfId="0" applyFont="1" applyBorder="1"/>
    <xf numFmtId="38" fontId="4" fillId="0" borderId="1" xfId="1" applyFont="1" applyBorder="1"/>
    <xf numFmtId="0" fontId="7" fillId="0" borderId="1" xfId="0" applyFont="1" applyBorder="1"/>
    <xf numFmtId="38" fontId="4" fillId="0" borderId="1" xfId="1" applyFont="1" applyBorder="1" applyAlignment="1">
      <alignment horizontal="right"/>
    </xf>
    <xf numFmtId="0" fontId="4" fillId="0" borderId="2" xfId="0" applyFont="1" applyBorder="1"/>
    <xf numFmtId="38" fontId="4" fillId="0" borderId="2" xfId="1" applyFont="1" applyBorder="1"/>
    <xf numFmtId="38" fontId="4" fillId="0" borderId="2" xfId="1" applyFont="1" applyBorder="1" applyAlignment="1">
      <alignment horizontal="right"/>
    </xf>
    <xf numFmtId="0" fontId="7" fillId="0" borderId="3" xfId="0" applyFont="1" applyBorder="1"/>
    <xf numFmtId="0" fontId="7" fillId="0" borderId="4" xfId="0" applyFont="1" applyBorder="1"/>
    <xf numFmtId="38" fontId="4" fillId="0" borderId="0" xfId="1" applyFont="1"/>
    <xf numFmtId="38" fontId="4" fillId="0" borderId="0" xfId="1" applyFont="1" applyBorder="1" applyAlignment="1">
      <alignment horizontal="right"/>
    </xf>
    <xf numFmtId="176" fontId="4" fillId="0" borderId="0" xfId="0" applyNumberFormat="1" applyFont="1" applyAlignment="1">
      <alignment horizontal="right"/>
    </xf>
    <xf numFmtId="0" fontId="9" fillId="0" borderId="0" xfId="0" applyFont="1"/>
    <xf numFmtId="0" fontId="7" fillId="0" borderId="5" xfId="0" applyFont="1" applyBorder="1"/>
    <xf numFmtId="49" fontId="4" fillId="0" borderId="0" xfId="0" applyNumberFormat="1" applyFont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0" fillId="0" borderId="0" xfId="2" applyFont="1">
      <alignment vertical="center"/>
    </xf>
    <xf numFmtId="177" fontId="0" fillId="0" borderId="0" xfId="2" applyNumberFormat="1" applyFont="1">
      <alignment vertical="center"/>
    </xf>
    <xf numFmtId="0" fontId="1" fillId="0" borderId="0" xfId="2">
      <alignment vertical="center"/>
    </xf>
    <xf numFmtId="38" fontId="12" fillId="0" borderId="0" xfId="1" applyFont="1"/>
    <xf numFmtId="0" fontId="11" fillId="0" borderId="0" xfId="2" applyFont="1">
      <alignment vertical="center"/>
    </xf>
    <xf numFmtId="177" fontId="13" fillId="0" borderId="6" xfId="3" applyNumberFormat="1" applyFont="1" applyBorder="1" applyAlignment="1">
      <alignment horizontal="right"/>
    </xf>
    <xf numFmtId="177" fontId="14" fillId="2" borderId="6" xfId="3" applyNumberFormat="1" applyFont="1" applyFill="1" applyBorder="1" applyAlignment="1"/>
    <xf numFmtId="38" fontId="15" fillId="0" borderId="6" xfId="3" applyFont="1" applyBorder="1" applyAlignment="1">
      <alignment horizontal="distributed" vertical="center"/>
    </xf>
    <xf numFmtId="0" fontId="16" fillId="0" borderId="0" xfId="2" applyFont="1">
      <alignment vertical="center"/>
    </xf>
    <xf numFmtId="0" fontId="17" fillId="0" borderId="6" xfId="2" applyFont="1" applyBorder="1" applyAlignment="1">
      <alignment horizontal="center" vertical="center"/>
    </xf>
    <xf numFmtId="177" fontId="0" fillId="0" borderId="6" xfId="3" applyNumberFormat="1" applyFont="1" applyBorder="1" applyAlignment="1">
      <alignment horizontal="center"/>
    </xf>
    <xf numFmtId="177" fontId="0" fillId="0" borderId="6" xfId="3" applyNumberFormat="1" applyFont="1" applyFill="1" applyBorder="1" applyAlignment="1">
      <alignment horizontal="center"/>
    </xf>
    <xf numFmtId="0" fontId="17" fillId="0" borderId="6" xfId="2" applyFont="1" applyBorder="1" applyAlignment="1">
      <alignment horizontal="center" vertical="center"/>
    </xf>
    <xf numFmtId="177" fontId="14" fillId="0" borderId="7" xfId="3" applyNumberFormat="1" applyFont="1" applyBorder="1" applyAlignment="1"/>
    <xf numFmtId="177" fontId="14" fillId="0" borderId="8" xfId="3" applyNumberFormat="1" applyFont="1" applyBorder="1" applyAlignment="1"/>
    <xf numFmtId="177" fontId="14" fillId="0" borderId="6" xfId="3" applyNumberFormat="1" applyFont="1" applyBorder="1" applyAlignment="1">
      <alignment horizontal="center"/>
    </xf>
    <xf numFmtId="177" fontId="0" fillId="0" borderId="0" xfId="3" applyNumberFormat="1" applyFont="1" applyBorder="1" applyAlignment="1"/>
  </cellXfs>
  <cellStyles count="4">
    <cellStyle name="桁区切り" xfId="1" builtinId="6"/>
    <cellStyle name="桁区切り 2" xfId="3" xr:uid="{31306837-EE9E-4DE7-9128-9108B7359099}"/>
    <cellStyle name="標準" xfId="0" builtinId="0"/>
    <cellStyle name="標準 2" xfId="2" xr:uid="{B59FE38E-F3C3-4495-9909-D019A98D1A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D88BA-DA8D-4871-AD88-6BDABB55A67B}">
  <dimension ref="A1:BQ60"/>
  <sheetViews>
    <sheetView showZeros="0" zoomScale="85" zoomScaleNormal="85" workbookViewId="0">
      <selection activeCell="AD12" sqref="AD12"/>
    </sheetView>
  </sheetViews>
  <sheetFormatPr defaultRowHeight="13.5"/>
  <cols>
    <col min="1" max="1" width="5.5" style="1" customWidth="1"/>
    <col min="2" max="2" width="13.875" style="1" customWidth="1"/>
    <col min="3" max="3" width="17" style="1" customWidth="1"/>
    <col min="4" max="4" width="7.625" style="1" customWidth="1"/>
    <col min="5" max="5" width="7.75" style="1" customWidth="1"/>
    <col min="6" max="6" width="7.625" style="1" customWidth="1"/>
    <col min="7" max="7" width="7.25" style="1" customWidth="1"/>
    <col min="8" max="8" width="7.125" style="1" customWidth="1"/>
    <col min="9" max="9" width="8.125" style="1" customWidth="1"/>
    <col min="10" max="10" width="7.875" style="1" customWidth="1"/>
    <col min="11" max="11" width="7.75" style="1" customWidth="1"/>
    <col min="12" max="12" width="7.875" style="1" customWidth="1"/>
    <col min="13" max="13" width="7.75" style="1" customWidth="1"/>
    <col min="14" max="14" width="9" style="1" customWidth="1"/>
    <col min="15" max="15" width="8" style="1" customWidth="1"/>
    <col min="16" max="33" width="9" style="1"/>
    <col min="34" max="34" width="22.125" style="1" customWidth="1"/>
    <col min="35" max="35" width="20.75" style="1" customWidth="1"/>
    <col min="36" max="46" width="9" style="1"/>
    <col min="47" max="66" width="20.375" style="1" customWidth="1"/>
    <col min="67" max="67" width="18.375" style="1" bestFit="1" customWidth="1"/>
    <col min="68" max="16384" width="9" style="1"/>
  </cols>
  <sheetData>
    <row r="1" spans="1:69">
      <c r="AE1" s="19" t="s">
        <v>48</v>
      </c>
      <c r="AF1"/>
      <c r="AK1"/>
    </row>
    <row r="2" spans="1:69" ht="18.75">
      <c r="A2" s="22" t="s">
        <v>0</v>
      </c>
      <c r="B2" s="22"/>
      <c r="C2" s="22"/>
      <c r="D2" s="22"/>
      <c r="AE2" s="19" t="s">
        <v>49</v>
      </c>
      <c r="AF2"/>
      <c r="AG2"/>
    </row>
    <row r="5" spans="1:69" ht="18.75">
      <c r="A5" s="23"/>
      <c r="B5" s="23"/>
      <c r="C5" s="23"/>
      <c r="D5" s="2" t="s">
        <v>1</v>
      </c>
      <c r="E5" s="3"/>
      <c r="F5" s="2" t="s">
        <v>2</v>
      </c>
      <c r="G5" s="2"/>
      <c r="H5" s="2" t="s">
        <v>3</v>
      </c>
      <c r="I5" s="2"/>
      <c r="J5" s="2" t="s">
        <v>4</v>
      </c>
      <c r="K5" s="2"/>
      <c r="L5" s="2" t="s">
        <v>5</v>
      </c>
      <c r="M5" s="2"/>
      <c r="N5" s="2" t="s">
        <v>6</v>
      </c>
      <c r="O5" s="2"/>
      <c r="P5" s="2" t="s">
        <v>7</v>
      </c>
      <c r="Q5" s="2"/>
      <c r="R5" s="2" t="s">
        <v>8</v>
      </c>
      <c r="S5" s="2"/>
      <c r="T5" s="2" t="s">
        <v>9</v>
      </c>
      <c r="U5" s="2"/>
      <c r="V5" s="2" t="s">
        <v>10</v>
      </c>
      <c r="W5" s="2"/>
      <c r="X5" s="2" t="s">
        <v>11</v>
      </c>
      <c r="Y5" s="2"/>
      <c r="Z5" s="2" t="s">
        <v>12</v>
      </c>
      <c r="AA5" s="2"/>
      <c r="AB5" s="2" t="s">
        <v>13</v>
      </c>
      <c r="AC5" s="4"/>
      <c r="AF5" s="5" t="s">
        <v>14</v>
      </c>
      <c r="AU5" s="1" t="s">
        <v>90</v>
      </c>
    </row>
    <row r="6" spans="1:69" ht="14.25">
      <c r="A6" s="23"/>
      <c r="B6" s="23"/>
      <c r="C6" s="23"/>
      <c r="D6" s="6" t="s">
        <v>15</v>
      </c>
      <c r="E6" s="6" t="s">
        <v>16</v>
      </c>
      <c r="F6" s="6" t="s">
        <v>15</v>
      </c>
      <c r="G6" s="6" t="s">
        <v>16</v>
      </c>
      <c r="H6" s="6" t="s">
        <v>15</v>
      </c>
      <c r="I6" s="6" t="s">
        <v>16</v>
      </c>
      <c r="J6" s="6" t="s">
        <v>15</v>
      </c>
      <c r="K6" s="6" t="s">
        <v>16</v>
      </c>
      <c r="L6" s="6" t="s">
        <v>15</v>
      </c>
      <c r="M6" s="6" t="s">
        <v>16</v>
      </c>
      <c r="N6" s="6" t="s">
        <v>15</v>
      </c>
      <c r="O6" s="6" t="s">
        <v>16</v>
      </c>
      <c r="P6" s="6" t="s">
        <v>15</v>
      </c>
      <c r="Q6" s="6" t="s">
        <v>16</v>
      </c>
      <c r="R6" s="6" t="s">
        <v>15</v>
      </c>
      <c r="S6" s="6" t="s">
        <v>16</v>
      </c>
      <c r="T6" s="6" t="s">
        <v>15</v>
      </c>
      <c r="U6" s="6" t="s">
        <v>16</v>
      </c>
      <c r="V6" s="6" t="s">
        <v>15</v>
      </c>
      <c r="W6" s="6" t="s">
        <v>16</v>
      </c>
      <c r="X6" s="6" t="s">
        <v>15</v>
      </c>
      <c r="Y6" s="6" t="s">
        <v>16</v>
      </c>
      <c r="Z6" s="6" t="s">
        <v>15</v>
      </c>
      <c r="AA6" s="6" t="s">
        <v>16</v>
      </c>
      <c r="AB6" s="6" t="s">
        <v>15</v>
      </c>
      <c r="AC6" s="6" t="s">
        <v>16</v>
      </c>
      <c r="AF6" s="5" t="s">
        <v>17</v>
      </c>
    </row>
    <row r="7" spans="1:69" ht="17.25">
      <c r="A7" s="7"/>
      <c r="B7" s="24" t="s">
        <v>18</v>
      </c>
      <c r="C7" s="24"/>
      <c r="D7" s="8">
        <f>SUM(D8,D10:D14)</f>
        <v>53</v>
      </c>
      <c r="E7" s="8">
        <f t="shared" ref="E7:AC7" si="0">SUM(E8,E10:E14)</f>
        <v>0</v>
      </c>
      <c r="F7" s="8">
        <f t="shared" si="0"/>
        <v>2</v>
      </c>
      <c r="G7" s="8">
        <f t="shared" si="0"/>
        <v>0</v>
      </c>
      <c r="H7" s="8">
        <f t="shared" si="0"/>
        <v>12</v>
      </c>
      <c r="I7" s="8">
        <f t="shared" si="0"/>
        <v>0</v>
      </c>
      <c r="J7" s="8">
        <f t="shared" si="0"/>
        <v>10</v>
      </c>
      <c r="K7" s="8">
        <f t="shared" si="0"/>
        <v>0</v>
      </c>
      <c r="L7" s="8">
        <f t="shared" si="0"/>
        <v>10</v>
      </c>
      <c r="M7" s="8">
        <f t="shared" si="0"/>
        <v>0</v>
      </c>
      <c r="N7" s="8">
        <f t="shared" si="0"/>
        <v>10</v>
      </c>
      <c r="O7" s="8">
        <f t="shared" si="0"/>
        <v>0</v>
      </c>
      <c r="P7" s="8">
        <f t="shared" si="0"/>
        <v>9</v>
      </c>
      <c r="Q7" s="8">
        <f t="shared" si="0"/>
        <v>0</v>
      </c>
      <c r="R7" s="8">
        <f t="shared" si="0"/>
        <v>0</v>
      </c>
      <c r="S7" s="8">
        <f t="shared" si="0"/>
        <v>0</v>
      </c>
      <c r="T7" s="8">
        <f t="shared" si="0"/>
        <v>0</v>
      </c>
      <c r="U7" s="8">
        <f t="shared" si="0"/>
        <v>0</v>
      </c>
      <c r="V7" s="8">
        <f t="shared" si="0"/>
        <v>0</v>
      </c>
      <c r="W7" s="8">
        <f t="shared" si="0"/>
        <v>0</v>
      </c>
      <c r="X7" s="8">
        <f t="shared" si="0"/>
        <v>0</v>
      </c>
      <c r="Y7" s="8">
        <f t="shared" si="0"/>
        <v>0</v>
      </c>
      <c r="Z7" s="8">
        <f t="shared" si="0"/>
        <v>0</v>
      </c>
      <c r="AA7" s="8">
        <f t="shared" si="0"/>
        <v>0</v>
      </c>
      <c r="AB7" s="8">
        <f t="shared" si="0"/>
        <v>0</v>
      </c>
      <c r="AC7" s="8">
        <f t="shared" si="0"/>
        <v>0</v>
      </c>
      <c r="AD7" s="1" t="s">
        <v>74</v>
      </c>
      <c r="AI7" s="1" t="s">
        <v>19</v>
      </c>
      <c r="AU7" s="1" t="s">
        <v>71</v>
      </c>
      <c r="AV7" s="1" t="s">
        <v>72</v>
      </c>
      <c r="AW7" s="1" t="s">
        <v>73</v>
      </c>
      <c r="AX7" s="1" t="s">
        <v>74</v>
      </c>
      <c r="AY7" s="1" t="s">
        <v>76</v>
      </c>
      <c r="AZ7" s="1" t="s">
        <v>75</v>
      </c>
      <c r="BA7" s="1" t="s">
        <v>77</v>
      </c>
      <c r="BB7" s="1" t="s">
        <v>78</v>
      </c>
      <c r="BC7" s="1" t="s">
        <v>79</v>
      </c>
      <c r="BD7" s="1" t="s">
        <v>80</v>
      </c>
      <c r="BE7" s="1" t="s">
        <v>81</v>
      </c>
      <c r="BF7" s="1" t="s">
        <v>82</v>
      </c>
      <c r="BG7" s="1" t="s">
        <v>107</v>
      </c>
      <c r="BH7" s="1" t="s">
        <v>83</v>
      </c>
      <c r="BI7" s="1" t="s">
        <v>84</v>
      </c>
      <c r="BJ7" s="1" t="s">
        <v>85</v>
      </c>
      <c r="BK7" s="1" t="s">
        <v>86</v>
      </c>
      <c r="BL7" s="1" t="s">
        <v>87</v>
      </c>
      <c r="BM7" s="1" t="s">
        <v>88</v>
      </c>
      <c r="BN7" s="1" t="s">
        <v>89</v>
      </c>
      <c r="BO7" s="1" t="s">
        <v>106</v>
      </c>
    </row>
    <row r="8" spans="1:69" ht="20.100000000000001" customHeight="1">
      <c r="A8" s="25" t="s">
        <v>20</v>
      </c>
      <c r="B8" s="9" t="s">
        <v>21</v>
      </c>
      <c r="C8" s="7"/>
      <c r="D8" s="8">
        <f>SUM(F8,H8,J8,L8,N8,P8,R8,T8,V8,X8,Z8,AB8,)</f>
        <v>17</v>
      </c>
      <c r="E8" s="8">
        <f>SUM(G8,I8,K8,M8,O8,Q8,S8,U8,W8,Y8,AA8,AC8,)</f>
        <v>0</v>
      </c>
      <c r="F8" s="10">
        <f>_xlfn.LET(
    _xlpm.対象月, F$27,
    _xlpm.種別, $AD8,
    _xlpm.出火月列, $AV:$AV,
    _xlpm.火災種別列, $AX:$AX,
    COUNTIFS(_xlpm.出火月列, _xlpm.対象月, _xlpm.火災種別列, _xlpm.種別)
)</f>
        <v>2</v>
      </c>
      <c r="G8" s="10">
        <f>_xlfn.LET(
    _xlpm.対象月, G$27,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8" s="10">
        <f t="shared" ref="H8:H14" si="1">_xlfn.LET(
    _xlpm.対象月, H$27,
    _xlpm.種別, $AD8,
    _xlpm.出火月列, $AV:$AV,
    _xlpm.火災種別列, $AX:$AX,
    COUNTIFS(_xlpm.出火月列, _xlpm.対象月, _xlpm.火災種別列, _xlpm.種別)
)</f>
        <v>5</v>
      </c>
      <c r="I8" s="10">
        <f t="shared" ref="I8:I14" si="2">_xlfn.LET(
    _xlpm.対象月, I$27,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J8" s="10">
        <f t="shared" ref="J8:J14" si="3">_xlfn.LET(
    _xlpm.対象月, J$27,
    _xlpm.種別, $AD8,
    _xlpm.出火月列, $AV:$AV,
    _xlpm.火災種別列, $AX:$AX,
    COUNTIFS(_xlpm.出火月列, _xlpm.対象月, _xlpm.火災種別列, _xlpm.種別)
)</f>
        <v>1</v>
      </c>
      <c r="K8" s="10">
        <f t="shared" ref="K8:K14" si="4">_xlfn.LET(
    _xlpm.対象月, K$27,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L8" s="10">
        <f t="shared" ref="L8:L14" si="5">_xlfn.LET(
    _xlpm.対象月, L$27,
    _xlpm.種別, $AD8,
    _xlpm.出火月列, $AV:$AV,
    _xlpm.火災種別列, $AX:$AX,
    COUNTIFS(_xlpm.出火月列, _xlpm.対象月, _xlpm.火災種別列, _xlpm.種別)
)</f>
        <v>2</v>
      </c>
      <c r="M8" s="10">
        <f t="shared" ref="M8:M14" si="6">_xlfn.LET(
    _xlpm.対象月, M$27,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N8" s="10">
        <f t="shared" ref="N8:N14" si="7">_xlfn.LET(
    _xlpm.対象月, N$27,
    _xlpm.種別, $AD8,
    _xlpm.出火月列, $AV:$AV,
    _xlpm.火災種別列, $AX:$AX,
    COUNTIFS(_xlpm.出火月列, _xlpm.対象月, _xlpm.火災種別列, _xlpm.種別)
)</f>
        <v>3</v>
      </c>
      <c r="O8" s="10">
        <f t="shared" ref="O8:O14" si="8">_xlfn.LET(
    _xlpm.対象月, O$27,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P8" s="10">
        <f t="shared" ref="P8:P14" si="9">_xlfn.LET(
    _xlpm.対象月, P$27,
    _xlpm.種別, $AD8,
    _xlpm.出火月列, $AV:$AV,
    _xlpm.火災種別列, $AX:$AX,
    COUNTIFS(_xlpm.出火月列, _xlpm.対象月, _xlpm.火災種別列, _xlpm.種別)
)</f>
        <v>4</v>
      </c>
      <c r="Q8" s="10">
        <f t="shared" ref="Q8:Q14" si="10">_xlfn.LET(
    _xlpm.対象月, Q$27,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R8" s="10">
        <f t="shared" ref="R8:R14" si="11">_xlfn.LET(
    _xlpm.対象月, R$27,
    _xlpm.種別, $AD8,
    _xlpm.出火月列, $AV:$AV,
    _xlpm.火災種別列, $AX:$AX,
    COUNTIFS(_xlpm.出火月列, _xlpm.対象月, _xlpm.火災種別列, _xlpm.種別)
)</f>
        <v>0</v>
      </c>
      <c r="S8" s="10">
        <f t="shared" ref="S8:S14" si="12">_xlfn.LET(
    _xlpm.対象月, S$27,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T8" s="10">
        <f t="shared" ref="T8:T14" si="13">_xlfn.LET(
    _xlpm.対象月, T$27,
    _xlpm.種別, $AD8,
    _xlpm.出火月列, $AV:$AV,
    _xlpm.火災種別列, $AX:$AX,
    COUNTIFS(_xlpm.出火月列, _xlpm.対象月, _xlpm.火災種別列, _xlpm.種別)
)</f>
        <v>0</v>
      </c>
      <c r="U8" s="10">
        <f t="shared" ref="U8:U14" si="14">_xlfn.LET(
    _xlpm.対象月, U$27,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V8" s="10">
        <f t="shared" ref="V8:V14" si="15">_xlfn.LET(
    _xlpm.対象月, V$27,
    _xlpm.種別, $AD8,
    _xlpm.出火月列, $AV:$AV,
    _xlpm.火災種別列, $AX:$AX,
    COUNTIFS(_xlpm.出火月列, _xlpm.対象月, _xlpm.火災種別列, _xlpm.種別)
)</f>
        <v>0</v>
      </c>
      <c r="W8" s="10">
        <f t="shared" ref="W8:W14" si="16">_xlfn.LET(
    _xlpm.対象月, W$27,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X8" s="10">
        <f t="shared" ref="X8:X14" si="17">_xlfn.LET(
    _xlpm.対象月, X$27,
    _xlpm.種別, $AD8,
    _xlpm.出火月列, $AV:$AV,
    _xlpm.火災種別列, $AX:$AX,
    COUNTIFS(_xlpm.出火月列, _xlpm.対象月, _xlpm.火災種別列, _xlpm.種別)
)</f>
        <v>0</v>
      </c>
      <c r="Y8" s="10">
        <f t="shared" ref="Y8:Y14" si="18">_xlfn.LET(
    _xlpm.対象月, Y$27,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Z8" s="10">
        <f t="shared" ref="Z8:Z14" si="19">_xlfn.LET(
    _xlpm.対象月, Z$27,
    _xlpm.種別, $AD8,
    _xlpm.出火月列, $AV:$AV,
    _xlpm.火災種別列, $AX:$AX,
    COUNTIFS(_xlpm.出火月列, _xlpm.対象月, _xlpm.火災種別列, _xlpm.種別)
)</f>
        <v>0</v>
      </c>
      <c r="AA8" s="10">
        <f t="shared" ref="AA8:AA14" si="20">_xlfn.LET(
    _xlpm.対象月, AA$27,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B8" s="10">
        <f t="shared" ref="AB8:AB14" si="21">_xlfn.LET(
    _xlpm.対象月, AB$27,
    _xlpm.種別, $AD8,
    _xlpm.出火月列, $AV:$AV,
    _xlpm.火災種別列, $AX:$AX,
    COUNTIFS(_xlpm.出火月列, _xlpm.対象月, _xlpm.火災種別列, _xlpm.種別)
)</f>
        <v>0</v>
      </c>
      <c r="AC8" s="10">
        <f t="shared" ref="AC8:AC14" si="22">_xlfn.LET(
    _xlpm.対象月, AC$27,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D8" s="1">
        <v>1</v>
      </c>
      <c r="AU8" s="1">
        <v>1</v>
      </c>
      <c r="AV8" s="1">
        <v>1</v>
      </c>
      <c r="AW8" s="1">
        <v>0</v>
      </c>
      <c r="AX8" s="1">
        <v>1</v>
      </c>
      <c r="AY8" s="1">
        <v>0</v>
      </c>
      <c r="AZ8" s="1">
        <v>43</v>
      </c>
      <c r="BA8" s="1">
        <v>120</v>
      </c>
      <c r="BB8" s="1">
        <v>0</v>
      </c>
      <c r="BC8" s="1">
        <v>3</v>
      </c>
      <c r="BD8" s="1">
        <v>0</v>
      </c>
      <c r="BE8" s="1">
        <v>2</v>
      </c>
      <c r="BF8" s="1">
        <v>0</v>
      </c>
      <c r="BG8" s="1">
        <v>2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3</v>
      </c>
      <c r="BP8" s="1" t="s">
        <v>108</v>
      </c>
      <c r="BQ8" s="1">
        <v>1</v>
      </c>
    </row>
    <row r="9" spans="1:69" ht="20.100000000000001" customHeight="1">
      <c r="A9" s="26"/>
      <c r="B9" s="9"/>
      <c r="C9" s="9" t="s">
        <v>22</v>
      </c>
      <c r="D9" s="8">
        <f t="shared" ref="D9:E23" si="23">SUM(F9,H9,J9,L9,N9,P9,R9,T9,V9,X9,Z9,AB9,)</f>
        <v>10</v>
      </c>
      <c r="E9" s="8">
        <f t="shared" si="23"/>
        <v>0</v>
      </c>
      <c r="F9" s="10">
        <f>_xlfn.LET(
    _xlpm.対象月, F$27,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G9" s="10">
        <f>_xlfn.LET(
    _xlpm.対象月, F$27,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H9" s="10">
        <f t="shared" ref="H9" si="24">_xlfn.LET(
    _xlpm.対象月, H$27,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2</v>
      </c>
      <c r="I9" s="10">
        <f t="shared" ref="I9" si="25">_xlfn.LET(
    _xlpm.対象月, H$27,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J9" s="10">
        <f t="shared" ref="J9" si="26">_xlfn.LET(
    _xlpm.対象月, J$27,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K9" s="10">
        <f t="shared" ref="K9" si="27">_xlfn.LET(
    _xlpm.対象月, J$27,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L9" s="10">
        <f t="shared" ref="L9" si="28">_xlfn.LET(
    _xlpm.対象月, L$27,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M9" s="10">
        <f t="shared" ref="M9" si="29">_xlfn.LET(
    _xlpm.対象月, L$27,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N9" s="10">
        <f t="shared" ref="N9" si="30">_xlfn.LET(
    _xlpm.対象月, N$27,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3</v>
      </c>
      <c r="O9" s="10">
        <f t="shared" ref="O9" si="31">_xlfn.LET(
    _xlpm.対象月, N$27,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P9" s="10">
        <f t="shared" ref="P9" si="32">_xlfn.LET(
    _xlpm.対象月, P$27,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3</v>
      </c>
      <c r="Q9" s="10">
        <f t="shared" ref="Q9" si="33">_xlfn.LET(
    _xlpm.対象月, P$27,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R9" s="10">
        <f t="shared" ref="R9" si="34">_xlfn.LET(
    _xlpm.対象月, R$27,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S9" s="10">
        <f t="shared" ref="S9" si="35">_xlfn.LET(
    _xlpm.対象月, R$27,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T9" s="10">
        <f t="shared" ref="T9" si="36">_xlfn.LET(
    _xlpm.対象月, T$27,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U9" s="10">
        <f t="shared" ref="U9" si="37">_xlfn.LET(
    _xlpm.対象月, T$27,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V9" s="10">
        <f t="shared" ref="V9" si="38">_xlfn.LET(
    _xlpm.対象月, V$27,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W9" s="10">
        <f t="shared" ref="W9" si="39">_xlfn.LET(
    _xlpm.対象月, V$27,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X9" s="10">
        <f t="shared" ref="X9" si="40">_xlfn.LET(
    _xlpm.対象月, X$27,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Y9" s="10">
        <f t="shared" ref="Y9" si="41">_xlfn.LET(
    _xlpm.対象月, X$27,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Z9" s="10">
        <f t="shared" ref="Z9" si="42">_xlfn.LET(
    _xlpm.対象月, Z$27,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A9" s="10">
        <f t="shared" ref="AA9" si="43">_xlfn.LET(
    _xlpm.対象月, Z$27,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B9" s="10">
        <f t="shared" ref="AB9" si="44">_xlfn.LET(
    _xlpm.対象月, AB$27,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C9" s="10">
        <f t="shared" ref="AC9" si="45">_xlfn.LET(
    _xlpm.対象月, AB$27,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D9" s="1">
        <v>1</v>
      </c>
      <c r="AF9" s="5" t="s">
        <v>23</v>
      </c>
      <c r="AU9" s="1">
        <v>1</v>
      </c>
      <c r="AV9" s="1">
        <v>1</v>
      </c>
      <c r="AW9" s="1">
        <v>0</v>
      </c>
      <c r="AX9" s="1">
        <v>1</v>
      </c>
      <c r="AY9" s="1">
        <v>0</v>
      </c>
      <c r="AZ9" s="1">
        <v>111</v>
      </c>
      <c r="BA9" s="1">
        <v>262</v>
      </c>
      <c r="BB9" s="1">
        <v>268</v>
      </c>
      <c r="BC9" s="1">
        <v>0</v>
      </c>
      <c r="BD9" s="1">
        <v>0</v>
      </c>
      <c r="BE9" s="1">
        <v>6619</v>
      </c>
      <c r="BF9" s="1">
        <v>0</v>
      </c>
      <c r="BG9" s="1">
        <v>4</v>
      </c>
      <c r="BH9" s="1">
        <v>1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1</v>
      </c>
      <c r="BP9" s="1" t="s">
        <v>109</v>
      </c>
      <c r="BQ9" s="1">
        <v>2</v>
      </c>
    </row>
    <row r="10" spans="1:69" ht="20.100000000000001" customHeight="1">
      <c r="A10" s="26"/>
      <c r="B10" s="9" t="s">
        <v>24</v>
      </c>
      <c r="C10" s="9"/>
      <c r="D10" s="8">
        <f t="shared" si="23"/>
        <v>0</v>
      </c>
      <c r="E10" s="8">
        <f t="shared" si="23"/>
        <v>0</v>
      </c>
      <c r="F10" s="10">
        <f>_xlfn.LET(
    _xlpm.対象月, F$27,
    _xlpm.種別, $AD10,
    _xlpm.出火月列, $AV:$AV,
    _xlpm.火災種別列, $AX:$AX,
    COUNTIFS(_xlpm.出火月列, _xlpm.対象月, _xlpm.火災種別列, _xlpm.種別)
)</f>
        <v>0</v>
      </c>
      <c r="G10" s="10">
        <f>_xlfn.LET(
    _xlpm.対象月, G$27,
    _xlpm.種別, $AD10,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0" s="10">
        <f t="shared" si="1"/>
        <v>0</v>
      </c>
      <c r="I10" s="10">
        <f t="shared" si="2"/>
        <v>0</v>
      </c>
      <c r="J10" s="10">
        <f t="shared" si="3"/>
        <v>0</v>
      </c>
      <c r="K10" s="10">
        <f t="shared" si="4"/>
        <v>0</v>
      </c>
      <c r="L10" s="10">
        <f t="shared" si="5"/>
        <v>0</v>
      </c>
      <c r="M10" s="10">
        <f t="shared" si="6"/>
        <v>0</v>
      </c>
      <c r="N10" s="10">
        <f t="shared" si="7"/>
        <v>0</v>
      </c>
      <c r="O10" s="10">
        <f t="shared" si="8"/>
        <v>0</v>
      </c>
      <c r="P10" s="10">
        <f t="shared" si="9"/>
        <v>0</v>
      </c>
      <c r="Q10" s="10">
        <f t="shared" si="10"/>
        <v>0</v>
      </c>
      <c r="R10" s="10">
        <f t="shared" si="11"/>
        <v>0</v>
      </c>
      <c r="S10" s="10">
        <f t="shared" si="12"/>
        <v>0</v>
      </c>
      <c r="T10" s="10">
        <f t="shared" si="13"/>
        <v>0</v>
      </c>
      <c r="U10" s="10">
        <f t="shared" si="14"/>
        <v>0</v>
      </c>
      <c r="V10" s="10">
        <f t="shared" si="15"/>
        <v>0</v>
      </c>
      <c r="W10" s="10">
        <f t="shared" si="16"/>
        <v>0</v>
      </c>
      <c r="X10" s="10">
        <f t="shared" si="17"/>
        <v>0</v>
      </c>
      <c r="Y10" s="10">
        <f t="shared" si="18"/>
        <v>0</v>
      </c>
      <c r="Z10" s="10">
        <f t="shared" si="19"/>
        <v>0</v>
      </c>
      <c r="AA10" s="10">
        <f t="shared" si="20"/>
        <v>0</v>
      </c>
      <c r="AB10" s="10">
        <f t="shared" si="21"/>
        <v>0</v>
      </c>
      <c r="AC10" s="10">
        <f t="shared" si="22"/>
        <v>0</v>
      </c>
      <c r="AD10" s="1">
        <v>2</v>
      </c>
      <c r="AF10" s="1" t="s">
        <v>25</v>
      </c>
      <c r="AU10" s="1">
        <v>1</v>
      </c>
      <c r="AV10" s="1">
        <v>2</v>
      </c>
      <c r="AW10" s="1">
        <v>0</v>
      </c>
      <c r="AX10" s="1">
        <v>1</v>
      </c>
      <c r="AY10" s="1">
        <v>0</v>
      </c>
      <c r="AZ10" s="1">
        <v>111</v>
      </c>
      <c r="BA10" s="1">
        <v>9</v>
      </c>
      <c r="BB10" s="1">
        <v>181</v>
      </c>
      <c r="BC10" s="1">
        <v>0</v>
      </c>
      <c r="BD10" s="1">
        <v>0</v>
      </c>
      <c r="BE10" s="1">
        <v>4160</v>
      </c>
      <c r="BF10" s="1">
        <v>0</v>
      </c>
      <c r="BG10" s="1">
        <v>2</v>
      </c>
      <c r="BH10" s="1">
        <v>1</v>
      </c>
      <c r="BI10" s="1">
        <v>0</v>
      </c>
      <c r="BJ10" s="1">
        <v>0</v>
      </c>
      <c r="BK10" s="1">
        <v>0</v>
      </c>
      <c r="BL10" s="1">
        <v>1</v>
      </c>
      <c r="BM10" s="1">
        <v>0</v>
      </c>
      <c r="BN10" s="1">
        <v>0</v>
      </c>
      <c r="BO10" s="1">
        <v>1</v>
      </c>
      <c r="BP10" s="1" t="s">
        <v>108</v>
      </c>
      <c r="BQ10" s="1">
        <v>3</v>
      </c>
    </row>
    <row r="11" spans="1:69" ht="20.100000000000001" customHeight="1">
      <c r="A11" s="26"/>
      <c r="B11" s="9" t="s">
        <v>26</v>
      </c>
      <c r="C11" s="9"/>
      <c r="D11" s="8">
        <f t="shared" si="23"/>
        <v>7</v>
      </c>
      <c r="E11" s="8">
        <f t="shared" si="23"/>
        <v>0</v>
      </c>
      <c r="F11" s="10">
        <f>_xlfn.LET(
    _xlpm.対象月, F$27,
    _xlpm.種別, $AD11,
    _xlpm.出火月列, $AV:$AV,
    _xlpm.火災種別列, $AX:$AX,
    COUNTIFS(_xlpm.出火月列, _xlpm.対象月, _xlpm.火災種別列, _xlpm.種別)
)</f>
        <v>0</v>
      </c>
      <c r="G11" s="10">
        <f>_xlfn.LET(
    _xlpm.対象月, G$27,
    _xlpm.種別, $AD11,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1" s="10">
        <f t="shared" si="1"/>
        <v>1</v>
      </c>
      <c r="I11" s="10">
        <f t="shared" si="2"/>
        <v>0</v>
      </c>
      <c r="J11" s="10">
        <f t="shared" si="3"/>
        <v>1</v>
      </c>
      <c r="K11" s="10">
        <f t="shared" si="4"/>
        <v>0</v>
      </c>
      <c r="L11" s="10">
        <f t="shared" si="5"/>
        <v>4</v>
      </c>
      <c r="M11" s="10">
        <f t="shared" si="6"/>
        <v>0</v>
      </c>
      <c r="N11" s="10">
        <f t="shared" si="7"/>
        <v>1</v>
      </c>
      <c r="O11" s="10">
        <f t="shared" si="8"/>
        <v>0</v>
      </c>
      <c r="P11" s="10">
        <f t="shared" si="9"/>
        <v>0</v>
      </c>
      <c r="Q11" s="10">
        <f t="shared" si="10"/>
        <v>0</v>
      </c>
      <c r="R11" s="10">
        <f t="shared" si="11"/>
        <v>0</v>
      </c>
      <c r="S11" s="10">
        <f t="shared" si="12"/>
        <v>0</v>
      </c>
      <c r="T11" s="10">
        <f t="shared" si="13"/>
        <v>0</v>
      </c>
      <c r="U11" s="10">
        <f t="shared" si="14"/>
        <v>0</v>
      </c>
      <c r="V11" s="10">
        <f t="shared" si="15"/>
        <v>0</v>
      </c>
      <c r="W11" s="10">
        <f t="shared" si="16"/>
        <v>0</v>
      </c>
      <c r="X11" s="10">
        <f t="shared" si="17"/>
        <v>0</v>
      </c>
      <c r="Y11" s="10">
        <f t="shared" si="18"/>
        <v>0</v>
      </c>
      <c r="Z11" s="10">
        <f t="shared" si="19"/>
        <v>0</v>
      </c>
      <c r="AA11" s="10">
        <f t="shared" si="20"/>
        <v>0</v>
      </c>
      <c r="AB11" s="10">
        <f t="shared" si="21"/>
        <v>0</v>
      </c>
      <c r="AC11" s="10">
        <f t="shared" si="22"/>
        <v>0</v>
      </c>
      <c r="AD11" s="1">
        <v>3</v>
      </c>
      <c r="AU11" s="1">
        <v>1</v>
      </c>
      <c r="AV11" s="1">
        <v>2</v>
      </c>
      <c r="AW11" s="1">
        <v>0</v>
      </c>
      <c r="AX11" s="1">
        <v>1</v>
      </c>
      <c r="AY11" s="1">
        <v>19</v>
      </c>
      <c r="AZ11" s="1">
        <v>112</v>
      </c>
      <c r="BA11" s="1">
        <v>192</v>
      </c>
      <c r="BB11" s="1">
        <v>0</v>
      </c>
      <c r="BC11" s="1">
        <v>0</v>
      </c>
      <c r="BD11" s="1">
        <v>0</v>
      </c>
      <c r="BE11" s="1">
        <v>502</v>
      </c>
      <c r="BF11" s="1">
        <v>0</v>
      </c>
      <c r="BG11" s="1">
        <v>1</v>
      </c>
      <c r="BH11" s="1">
        <v>1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4</v>
      </c>
      <c r="BP11" s="1" t="s">
        <v>108</v>
      </c>
      <c r="BQ11" s="1">
        <v>4</v>
      </c>
    </row>
    <row r="12" spans="1:69" ht="20.100000000000001" customHeight="1">
      <c r="A12" s="26"/>
      <c r="B12" s="9" t="s">
        <v>27</v>
      </c>
      <c r="C12" s="9"/>
      <c r="D12" s="8">
        <f t="shared" si="23"/>
        <v>0</v>
      </c>
      <c r="E12" s="8">
        <f t="shared" si="23"/>
        <v>0</v>
      </c>
      <c r="F12" s="10">
        <f>_xlfn.LET(
    _xlpm.対象月, F$27,
    _xlpm.種別, $AD12,
    _xlpm.出火月列, $AV:$AV,
    _xlpm.火災種別列, $AX:$AX,
    COUNTIFS(_xlpm.出火月列, _xlpm.対象月, _xlpm.火災種別列, _xlpm.種別)
)</f>
        <v>0</v>
      </c>
      <c r="G12" s="10">
        <f>_xlfn.LET(
    _xlpm.対象月, G$27,
    _xlpm.種別, $AD12,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2" s="10">
        <f t="shared" si="1"/>
        <v>0</v>
      </c>
      <c r="I12" s="10">
        <f t="shared" si="2"/>
        <v>0</v>
      </c>
      <c r="J12" s="10">
        <f t="shared" si="3"/>
        <v>0</v>
      </c>
      <c r="K12" s="10">
        <f t="shared" si="4"/>
        <v>0</v>
      </c>
      <c r="L12" s="10">
        <f t="shared" si="5"/>
        <v>0</v>
      </c>
      <c r="M12" s="10">
        <f t="shared" si="6"/>
        <v>0</v>
      </c>
      <c r="N12" s="10">
        <f t="shared" si="7"/>
        <v>0</v>
      </c>
      <c r="O12" s="10">
        <f t="shared" si="8"/>
        <v>0</v>
      </c>
      <c r="P12" s="10">
        <f t="shared" si="9"/>
        <v>0</v>
      </c>
      <c r="Q12" s="10">
        <f t="shared" si="10"/>
        <v>0</v>
      </c>
      <c r="R12" s="10">
        <f t="shared" si="11"/>
        <v>0</v>
      </c>
      <c r="S12" s="10">
        <f t="shared" si="12"/>
        <v>0</v>
      </c>
      <c r="T12" s="10">
        <f t="shared" si="13"/>
        <v>0</v>
      </c>
      <c r="U12" s="10">
        <f t="shared" si="14"/>
        <v>0</v>
      </c>
      <c r="V12" s="10">
        <f t="shared" si="15"/>
        <v>0</v>
      </c>
      <c r="W12" s="10">
        <f t="shared" si="16"/>
        <v>0</v>
      </c>
      <c r="X12" s="10">
        <f t="shared" si="17"/>
        <v>0</v>
      </c>
      <c r="Y12" s="10">
        <f t="shared" si="18"/>
        <v>0</v>
      </c>
      <c r="Z12" s="10">
        <f t="shared" si="19"/>
        <v>0</v>
      </c>
      <c r="AA12" s="10">
        <f t="shared" si="20"/>
        <v>0</v>
      </c>
      <c r="AB12" s="10">
        <f t="shared" si="21"/>
        <v>0</v>
      </c>
      <c r="AC12" s="10">
        <f t="shared" si="22"/>
        <v>0</v>
      </c>
      <c r="AD12" s="1">
        <v>4</v>
      </c>
      <c r="AF12" s="5" t="s">
        <v>28</v>
      </c>
      <c r="AI12" t="s">
        <v>105</v>
      </c>
      <c r="AJ12" t="s">
        <v>50</v>
      </c>
      <c r="AK12" t="s">
        <v>51</v>
      </c>
      <c r="AU12" s="1">
        <v>1</v>
      </c>
      <c r="AV12" s="1">
        <v>2</v>
      </c>
      <c r="AW12" s="1">
        <v>0</v>
      </c>
      <c r="AX12" s="1">
        <v>3</v>
      </c>
      <c r="AY12" s="1">
        <v>63</v>
      </c>
      <c r="AZ12" s="1">
        <v>0</v>
      </c>
      <c r="BA12" s="1">
        <v>254</v>
      </c>
      <c r="BB12" s="1">
        <v>0</v>
      </c>
      <c r="BC12" s="1">
        <v>0</v>
      </c>
      <c r="BD12" s="1">
        <v>0</v>
      </c>
      <c r="BE12" s="1">
        <v>1400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 t="s">
        <v>108</v>
      </c>
      <c r="BQ12" s="1">
        <v>5</v>
      </c>
    </row>
    <row r="13" spans="1:69" ht="20.100000000000001" customHeight="1">
      <c r="A13" s="26"/>
      <c r="B13" s="9" t="s">
        <v>29</v>
      </c>
      <c r="C13" s="9"/>
      <c r="D13" s="8">
        <f t="shared" si="23"/>
        <v>0</v>
      </c>
      <c r="E13" s="8">
        <f t="shared" si="23"/>
        <v>0</v>
      </c>
      <c r="F13" s="10">
        <f>_xlfn.LET(
    _xlpm.対象月, F$27,
    _xlpm.種別, $AD13,
    _xlpm.出火月列, $AV:$AV,
    _xlpm.火災種別列, $AX:$AX,
    COUNTIFS(_xlpm.出火月列, _xlpm.対象月, _xlpm.火災種別列, _xlpm.種別)
)</f>
        <v>0</v>
      </c>
      <c r="G13" s="10">
        <f>_xlfn.LET(
    _xlpm.対象月, G$27,
    _xlpm.種別, $AD13,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3" s="10">
        <f t="shared" si="1"/>
        <v>0</v>
      </c>
      <c r="I13" s="10">
        <f t="shared" si="2"/>
        <v>0</v>
      </c>
      <c r="J13" s="10">
        <f t="shared" si="3"/>
        <v>0</v>
      </c>
      <c r="K13" s="10">
        <f t="shared" si="4"/>
        <v>0</v>
      </c>
      <c r="L13" s="10">
        <f t="shared" si="5"/>
        <v>0</v>
      </c>
      <c r="M13" s="10">
        <f t="shared" si="6"/>
        <v>0</v>
      </c>
      <c r="N13" s="10">
        <f t="shared" si="7"/>
        <v>0</v>
      </c>
      <c r="O13" s="10">
        <f t="shared" si="8"/>
        <v>0</v>
      </c>
      <c r="P13" s="10">
        <f t="shared" si="9"/>
        <v>0</v>
      </c>
      <c r="Q13" s="10">
        <f t="shared" si="10"/>
        <v>0</v>
      </c>
      <c r="R13" s="10">
        <f t="shared" si="11"/>
        <v>0</v>
      </c>
      <c r="S13" s="10">
        <f t="shared" si="12"/>
        <v>0</v>
      </c>
      <c r="T13" s="10">
        <f t="shared" si="13"/>
        <v>0</v>
      </c>
      <c r="U13" s="10">
        <f t="shared" si="14"/>
        <v>0</v>
      </c>
      <c r="V13" s="10">
        <f t="shared" si="15"/>
        <v>0</v>
      </c>
      <c r="W13" s="10">
        <f t="shared" si="16"/>
        <v>0</v>
      </c>
      <c r="X13" s="10">
        <f t="shared" si="17"/>
        <v>0</v>
      </c>
      <c r="Y13" s="10">
        <f t="shared" si="18"/>
        <v>0</v>
      </c>
      <c r="Z13" s="10">
        <f t="shared" si="19"/>
        <v>0</v>
      </c>
      <c r="AA13" s="10">
        <f t="shared" si="20"/>
        <v>0</v>
      </c>
      <c r="AB13" s="10">
        <f t="shared" si="21"/>
        <v>0</v>
      </c>
      <c r="AC13" s="10">
        <f t="shared" si="22"/>
        <v>0</v>
      </c>
      <c r="AD13" s="1">
        <v>5</v>
      </c>
      <c r="AI13" t="s">
        <v>52</v>
      </c>
      <c r="AJ13" t="s">
        <v>53</v>
      </c>
      <c r="AK13" t="s">
        <v>54</v>
      </c>
      <c r="AU13" s="1">
        <v>1</v>
      </c>
      <c r="AV13" s="1">
        <v>2</v>
      </c>
      <c r="AW13" s="1">
        <v>0</v>
      </c>
      <c r="AX13" s="1">
        <v>1</v>
      </c>
      <c r="AY13" s="1">
        <v>38</v>
      </c>
      <c r="AZ13" s="1">
        <v>25</v>
      </c>
      <c r="BA13" s="1">
        <v>9</v>
      </c>
      <c r="BB13" s="1">
        <v>75</v>
      </c>
      <c r="BC13" s="1">
        <v>1</v>
      </c>
      <c r="BD13" s="1">
        <v>0</v>
      </c>
      <c r="BE13" s="1">
        <v>2811</v>
      </c>
      <c r="BF13" s="1">
        <v>0</v>
      </c>
      <c r="BG13" s="1">
        <v>2</v>
      </c>
      <c r="BH13" s="1">
        <v>0</v>
      </c>
      <c r="BI13" s="1">
        <v>0</v>
      </c>
      <c r="BJ13" s="1">
        <v>0</v>
      </c>
      <c r="BK13" s="1">
        <v>0</v>
      </c>
      <c r="BL13" s="1">
        <v>1</v>
      </c>
      <c r="BM13" s="1">
        <v>0</v>
      </c>
      <c r="BN13" s="1">
        <v>0</v>
      </c>
      <c r="BO13" s="1">
        <v>1</v>
      </c>
      <c r="BP13" s="1" t="s">
        <v>108</v>
      </c>
      <c r="BQ13" s="1">
        <v>6</v>
      </c>
    </row>
    <row r="14" spans="1:69" ht="20.100000000000001" customHeight="1">
      <c r="A14" s="26"/>
      <c r="B14" s="9" t="s">
        <v>31</v>
      </c>
      <c r="C14" s="9"/>
      <c r="D14" s="8">
        <f t="shared" si="23"/>
        <v>29</v>
      </c>
      <c r="E14" s="8">
        <f t="shared" si="23"/>
        <v>0</v>
      </c>
      <c r="F14" s="10">
        <f>_xlfn.LET(
    _xlpm.対象月, F$27,
    _xlpm.種別, $AD14,
    _xlpm.出火月列, $AV:$AV,
    _xlpm.火災種別列, $AX:$AX,
    COUNTIFS(_xlpm.出火月列, _xlpm.対象月, _xlpm.火災種別列, _xlpm.種別)
)</f>
        <v>0</v>
      </c>
      <c r="G14" s="10">
        <f>_xlfn.LET(
    _xlpm.対象月, G$27,
    _xlpm.種別, $AD14,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4" s="10">
        <f t="shared" si="1"/>
        <v>6</v>
      </c>
      <c r="I14" s="10">
        <f t="shared" si="2"/>
        <v>0</v>
      </c>
      <c r="J14" s="10">
        <f t="shared" si="3"/>
        <v>8</v>
      </c>
      <c r="K14" s="10">
        <f t="shared" si="4"/>
        <v>0</v>
      </c>
      <c r="L14" s="10">
        <f t="shared" si="5"/>
        <v>4</v>
      </c>
      <c r="M14" s="10">
        <f t="shared" si="6"/>
        <v>0</v>
      </c>
      <c r="N14" s="10">
        <f t="shared" si="7"/>
        <v>6</v>
      </c>
      <c r="O14" s="10">
        <f t="shared" si="8"/>
        <v>0</v>
      </c>
      <c r="P14" s="10">
        <f t="shared" si="9"/>
        <v>5</v>
      </c>
      <c r="Q14" s="10">
        <f t="shared" si="10"/>
        <v>0</v>
      </c>
      <c r="R14" s="10">
        <f t="shared" si="11"/>
        <v>0</v>
      </c>
      <c r="S14" s="10">
        <f t="shared" si="12"/>
        <v>0</v>
      </c>
      <c r="T14" s="10">
        <f t="shared" si="13"/>
        <v>0</v>
      </c>
      <c r="U14" s="10">
        <f t="shared" si="14"/>
        <v>0</v>
      </c>
      <c r="V14" s="10">
        <f t="shared" si="15"/>
        <v>0</v>
      </c>
      <c r="W14" s="10">
        <f t="shared" si="16"/>
        <v>0</v>
      </c>
      <c r="X14" s="10">
        <f t="shared" si="17"/>
        <v>0</v>
      </c>
      <c r="Y14" s="10">
        <f t="shared" si="18"/>
        <v>0</v>
      </c>
      <c r="Z14" s="10">
        <f t="shared" si="19"/>
        <v>0</v>
      </c>
      <c r="AA14" s="10">
        <f t="shared" si="20"/>
        <v>0</v>
      </c>
      <c r="AB14" s="10">
        <f t="shared" si="21"/>
        <v>0</v>
      </c>
      <c r="AC14" s="10">
        <f t="shared" si="22"/>
        <v>0</v>
      </c>
      <c r="AD14" s="1">
        <v>6</v>
      </c>
      <c r="AI14" t="s">
        <v>55</v>
      </c>
      <c r="AJ14" t="s">
        <v>56</v>
      </c>
      <c r="AK14" t="s">
        <v>57</v>
      </c>
      <c r="AU14" s="1">
        <v>1</v>
      </c>
      <c r="AV14" s="1">
        <v>2</v>
      </c>
      <c r="AW14" s="1">
        <v>0</v>
      </c>
      <c r="AX14" s="1">
        <v>6</v>
      </c>
      <c r="AY14" s="1">
        <v>0</v>
      </c>
      <c r="AZ14" s="1">
        <v>0</v>
      </c>
      <c r="BA14" s="1">
        <v>396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 t="s">
        <v>108</v>
      </c>
      <c r="BQ14" s="1">
        <v>8</v>
      </c>
    </row>
    <row r="15" spans="1:69" ht="20.100000000000001" customHeight="1">
      <c r="A15" s="26"/>
      <c r="B15" s="9"/>
      <c r="C15" s="9" t="s">
        <v>32</v>
      </c>
      <c r="D15" s="8">
        <f t="shared" si="23"/>
        <v>24</v>
      </c>
      <c r="E15" s="8">
        <f>SUM(G15,I15,K15,M15,O15,Q15,S15,U15,W15,Y15,AA15,AC15,)</f>
        <v>0</v>
      </c>
      <c r="F15" s="10" cm="1">
        <f t="array" ref="F15">_xlfn.LET(
    _xlpm.対象月, F$27,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G15" s="10" cm="1">
        <f t="array" ref="G15">_xlfn.LET(
    _xlpm.対象月, F$27,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H15" s="10" cm="1">
        <f t="array" ref="H15">_xlfn.LET(
    _xlpm.対象月, H$27,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6</v>
      </c>
      <c r="I15" s="10" cm="1">
        <f t="array" ref="I15">_xlfn.LET(
    _xlpm.対象月, H$27,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J15" s="10" cm="1">
        <f t="array" ref="J15">_xlfn.LET(
    _xlpm.対象月, J$27,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7</v>
      </c>
      <c r="K15" s="10" cm="1">
        <f t="array" ref="K15">_xlfn.LET(
    _xlpm.対象月, J$27,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L15" s="10" cm="1">
        <f t="array" ref="L15">_xlfn.LET(
    _xlpm.対象月, L$27,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3</v>
      </c>
      <c r="M15" s="10" cm="1">
        <f t="array" ref="M15">_xlfn.LET(
    _xlpm.対象月, L$27,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N15" s="10" cm="1">
        <f t="array" ref="N15">_xlfn.LET(
    _xlpm.対象月, N$27,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5</v>
      </c>
      <c r="O15" s="10" cm="1">
        <f t="array" ref="O15">_xlfn.LET(
    _xlpm.対象月, N$27,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P15" s="10" cm="1">
        <f t="array" ref="P15">_xlfn.LET(
    _xlpm.対象月, P$27,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3</v>
      </c>
      <c r="Q15" s="10" cm="1">
        <f t="array" ref="Q15">_xlfn.LET(
    _xlpm.対象月, P$27,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R15" s="10" cm="1">
        <f t="array" ref="R15">_xlfn.LET(
    _xlpm.対象月, R$27,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S15" s="10" cm="1">
        <f t="array" ref="S15">_xlfn.LET(
    _xlpm.対象月, R$27,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T15" s="10" cm="1">
        <f t="array" ref="T15">_xlfn.LET(
    _xlpm.対象月, T$27,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U15" s="10" cm="1">
        <f t="array" ref="U15">_xlfn.LET(
    _xlpm.対象月, T$27,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V15" s="10" cm="1">
        <f t="array" ref="V15">_xlfn.LET(
    _xlpm.対象月, V$27,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W15" s="10" cm="1">
        <f t="array" ref="W15">_xlfn.LET(
    _xlpm.対象月, V$27,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X15" s="10" cm="1">
        <f t="array" ref="X15">_xlfn.LET(
    _xlpm.対象月, X$27,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Y15" s="10" cm="1">
        <f t="array" ref="Y15">_xlfn.LET(
    _xlpm.対象月, X$27,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Z15" s="10" cm="1">
        <f t="array" ref="Z15">_xlfn.LET(
    _xlpm.対象月, Z$27,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A15" s="10" cm="1">
        <f t="array" ref="AA15">_xlfn.LET(
    _xlpm.対象月, Z$27,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B15" s="10" cm="1">
        <f t="array" ref="AB15">_xlfn.LET(
    _xlpm.対象月, AB$27,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C15" s="10" cm="1">
        <f t="array" ref="AC15">_xlfn.LET(
    _xlpm.対象月, AB$27,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D15" s="1">
        <v>6</v>
      </c>
      <c r="AU15" s="1">
        <v>1</v>
      </c>
      <c r="AV15" s="1">
        <v>2</v>
      </c>
      <c r="AW15" s="1">
        <v>0</v>
      </c>
      <c r="AX15" s="1">
        <v>1</v>
      </c>
      <c r="AY15" s="1">
        <v>39</v>
      </c>
      <c r="AZ15" s="1">
        <v>29</v>
      </c>
      <c r="BA15" s="1">
        <v>289</v>
      </c>
      <c r="BB15" s="1">
        <v>0</v>
      </c>
      <c r="BC15" s="1">
        <v>1</v>
      </c>
      <c r="BD15" s="1">
        <v>0</v>
      </c>
      <c r="BE15" s="1">
        <v>31</v>
      </c>
      <c r="BF15" s="1">
        <v>0</v>
      </c>
      <c r="BG15" s="1">
        <v>1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4</v>
      </c>
      <c r="BP15" s="1" t="s">
        <v>110</v>
      </c>
      <c r="BQ15" s="1">
        <v>14</v>
      </c>
    </row>
    <row r="16" spans="1:69" ht="20.100000000000001" customHeight="1">
      <c r="A16" s="25" t="s">
        <v>33</v>
      </c>
      <c r="B16" s="9" t="s">
        <v>34</v>
      </c>
      <c r="C16" s="9" t="s">
        <v>35</v>
      </c>
      <c r="D16" s="8">
        <f t="shared" si="23"/>
        <v>1533</v>
      </c>
      <c r="E16" s="8">
        <f t="shared" si="23"/>
        <v>0</v>
      </c>
      <c r="F16" s="10">
        <f>_xlfn.LET(
    _xlpm.対象月, F$27,
    _xlpm.出火月列, $AV:$AV,
    _xlpm.建物床面積列, $BB:$BB,
    SUMIF(_xlpm.出火月列, _xlpm.対象月, _xlpm.建物床面積列)
)</f>
        <v>268</v>
      </c>
      <c r="G16" s="10">
        <f>_xlfn.LET(
    _xlpm.対象月, F$27,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H16" s="10">
        <f t="shared" ref="H16" si="46">_xlfn.LET(
    _xlpm.対象月, H$27,
    _xlpm.出火月列, $AV:$AV,
    _xlpm.建物床面積列, $BB:$BB,
    SUMIF(_xlpm.出火月列, _xlpm.対象月, _xlpm.建物床面積列)
)</f>
        <v>256</v>
      </c>
      <c r="I16" s="10">
        <f t="shared" ref="I16" si="47">_xlfn.LET(
    _xlpm.対象月, H$27,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J16" s="10">
        <f t="shared" ref="J16" si="48">_xlfn.LET(
    _xlpm.対象月, J$27,
    _xlpm.出火月列, $AV:$AV,
    _xlpm.建物床面積列, $BB:$BB,
    SUMIF(_xlpm.出火月列, _xlpm.対象月, _xlpm.建物床面積列)
)</f>
        <v>190</v>
      </c>
      <c r="K16" s="10">
        <f t="shared" ref="K16" si="49">_xlfn.LET(
    _xlpm.対象月, J$27,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L16" s="10">
        <f t="shared" ref="L16" si="50">_xlfn.LET(
    _xlpm.対象月, L$27,
    _xlpm.出火月列, $AV:$AV,
    _xlpm.建物床面積列, $BB:$BB,
    SUMIF(_xlpm.出火月列, _xlpm.対象月, _xlpm.建物床面積列)
)</f>
        <v>7</v>
      </c>
      <c r="M16" s="10">
        <f t="shared" ref="M16" si="51">_xlfn.LET(
    _xlpm.対象月, L$27,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N16" s="10">
        <f t="shared" ref="N16" si="52">_xlfn.LET(
    _xlpm.対象月, N$27,
    _xlpm.出火月列, $AV:$AV,
    _xlpm.建物床面積列, $BB:$BB,
    SUMIF(_xlpm.出火月列, _xlpm.対象月, _xlpm.建物床面積列)
)</f>
        <v>431</v>
      </c>
      <c r="O16" s="10">
        <f t="shared" ref="O16" si="53">_xlfn.LET(
    _xlpm.対象月, N$27,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P16" s="10">
        <f t="shared" ref="P16" si="54">_xlfn.LET(
    _xlpm.対象月, P$27,
    _xlpm.出火月列, $AV:$AV,
    _xlpm.建物床面積列, $BB:$BB,
    SUMIF(_xlpm.出火月列, _xlpm.対象月, _xlpm.建物床面積列)
)</f>
        <v>381</v>
      </c>
      <c r="Q16" s="10">
        <f t="shared" ref="Q16" si="55">_xlfn.LET(
    _xlpm.対象月, P$27,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R16" s="10">
        <f t="shared" ref="R16" si="56">_xlfn.LET(
    _xlpm.対象月, R$27,
    _xlpm.出火月列, $AV:$AV,
    _xlpm.建物床面積列, $BB:$BB,
    SUMIF(_xlpm.出火月列, _xlpm.対象月, _xlpm.建物床面積列)
)</f>
        <v>0</v>
      </c>
      <c r="S16" s="10">
        <f t="shared" ref="S16" si="57">_xlfn.LET(
    _xlpm.対象月, R$27,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T16" s="10">
        <f t="shared" ref="T16" si="58">_xlfn.LET(
    _xlpm.対象月, T$27,
    _xlpm.出火月列, $AV:$AV,
    _xlpm.建物床面積列, $BB:$BB,
    SUMIF(_xlpm.出火月列, _xlpm.対象月, _xlpm.建物床面積列)
)</f>
        <v>0</v>
      </c>
      <c r="U16" s="10">
        <f t="shared" ref="U16" si="59">_xlfn.LET(
    _xlpm.対象月, T$27,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V16" s="10">
        <f t="shared" ref="V16" si="60">_xlfn.LET(
    _xlpm.対象月, V$27,
    _xlpm.出火月列, $AV:$AV,
    _xlpm.建物床面積列, $BB:$BB,
    SUMIF(_xlpm.出火月列, _xlpm.対象月, _xlpm.建物床面積列)
)</f>
        <v>0</v>
      </c>
      <c r="W16" s="10">
        <f t="shared" ref="W16" si="61">_xlfn.LET(
    _xlpm.対象月, V$27,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X16" s="10">
        <f t="shared" ref="X16" si="62">_xlfn.LET(
    _xlpm.対象月, X$27,
    _xlpm.出火月列, $AV:$AV,
    _xlpm.建物床面積列, $BB:$BB,
    SUMIF(_xlpm.出火月列, _xlpm.対象月, _xlpm.建物床面積列)
)</f>
        <v>0</v>
      </c>
      <c r="Y16" s="10">
        <f t="shared" ref="Y16" si="63">_xlfn.LET(
    _xlpm.対象月, X$27,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Z16" s="10">
        <f t="shared" ref="Z16" si="64">_xlfn.LET(
    _xlpm.対象月, Z$27,
    _xlpm.出火月列, $AV:$AV,
    _xlpm.建物床面積列, $BB:$BB,
    SUMIF(_xlpm.出火月列, _xlpm.対象月, _xlpm.建物床面積列)
)</f>
        <v>0</v>
      </c>
      <c r="AA16" s="10">
        <f t="shared" ref="AA16" si="65">_xlfn.LET(
    _xlpm.対象月, Z$27,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B16" s="10">
        <f t="shared" ref="AB16" si="66">_xlfn.LET(
    _xlpm.対象月, AB$27,
    _xlpm.出火月列, $AV:$AV,
    _xlpm.建物床面積列, $BB:$BB,
    SUMIF(_xlpm.出火月列, _xlpm.対象月, _xlpm.建物床面積列)
)</f>
        <v>0</v>
      </c>
      <c r="AC16" s="10">
        <f t="shared" ref="AC16" si="67">_xlfn.LET(
    _xlpm.対象月, AB$27,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F16" s="5" t="s">
        <v>36</v>
      </c>
      <c r="AU16" s="1">
        <v>1</v>
      </c>
      <c r="AV16" s="1">
        <v>2</v>
      </c>
      <c r="AW16" s="1">
        <v>0</v>
      </c>
      <c r="AX16" s="1">
        <v>6</v>
      </c>
      <c r="AY16" s="1">
        <v>0</v>
      </c>
      <c r="AZ16" s="1">
        <v>0</v>
      </c>
      <c r="BA16" s="1">
        <v>311</v>
      </c>
      <c r="BB16" s="1">
        <v>0</v>
      </c>
      <c r="BC16" s="1">
        <v>7</v>
      </c>
      <c r="BD16" s="1">
        <v>0</v>
      </c>
      <c r="BE16" s="1">
        <v>62</v>
      </c>
      <c r="BF16" s="1">
        <v>0</v>
      </c>
      <c r="BG16" s="1">
        <v>1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 t="s">
        <v>111</v>
      </c>
      <c r="BQ16" s="1">
        <v>9</v>
      </c>
    </row>
    <row r="17" spans="1:69" ht="20.100000000000001" customHeight="1">
      <c r="A17" s="25"/>
      <c r="B17" s="9"/>
      <c r="C17" s="9" t="s">
        <v>37</v>
      </c>
      <c r="D17" s="8">
        <f t="shared" si="23"/>
        <v>111</v>
      </c>
      <c r="E17" s="8">
        <f t="shared" si="23"/>
        <v>0</v>
      </c>
      <c r="F17" s="10">
        <f>_xlfn.LET(
    _xlpm.対象月, F$27,
    _xlpm.出火月列, $AV:$AV,
    _xlpm.建物表面積列, $BC:$BC,
    SUMIF(_xlpm.出火月列, _xlpm.対象月, _xlpm.建物表面積列)
)</f>
        <v>3</v>
      </c>
      <c r="G17" s="10">
        <f>_xlfn.LET(
    _xlpm.対象月, F$27,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H17" s="10">
        <f t="shared" ref="H17" si="68">_xlfn.LET(
    _xlpm.対象月, H$27,
    _xlpm.出火月列, $AV:$AV,
    _xlpm.建物表面積列, $BC:$BC,
    SUMIF(_xlpm.出火月列, _xlpm.対象月, _xlpm.建物表面積列)
)</f>
        <v>9</v>
      </c>
      <c r="I17" s="10">
        <f t="shared" ref="I17" si="69">_xlfn.LET(
    _xlpm.対象月, H$27,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J17" s="10">
        <f t="shared" ref="J17" si="70">_xlfn.LET(
    _xlpm.対象月, J$27,
    _xlpm.出火月列, $AV:$AV,
    _xlpm.建物表面積列, $BC:$BC,
    SUMIF(_xlpm.出火月列, _xlpm.対象月, _xlpm.建物表面積列)
)</f>
        <v>0</v>
      </c>
      <c r="K17" s="10">
        <f t="shared" ref="K17" si="71">_xlfn.LET(
    _xlpm.対象月, J$27,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L17" s="10">
        <f t="shared" ref="L17" si="72">_xlfn.LET(
    _xlpm.対象月, L$27,
    _xlpm.出火月列, $AV:$AV,
    _xlpm.建物表面積列, $BC:$BC,
    SUMIF(_xlpm.出火月列, _xlpm.対象月, _xlpm.建物表面積列)
)</f>
        <v>0</v>
      </c>
      <c r="M17" s="10">
        <f t="shared" ref="M17" si="73">_xlfn.LET(
    _xlpm.対象月, L$27,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N17" s="10">
        <f t="shared" ref="N17" si="74">_xlfn.LET(
    _xlpm.対象月, N$27,
    _xlpm.出火月列, $AV:$AV,
    _xlpm.建物表面積列, $BC:$BC,
    SUMIF(_xlpm.出火月列, _xlpm.対象月, _xlpm.建物表面積列)
)</f>
        <v>3</v>
      </c>
      <c r="O17" s="10">
        <f t="shared" ref="O17" si="75">_xlfn.LET(
    _xlpm.対象月, N$27,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P17" s="10">
        <f t="shared" ref="P17" si="76">_xlfn.LET(
    _xlpm.対象月, P$27,
    _xlpm.出火月列, $AV:$AV,
    _xlpm.建物表面積列, $BC:$BC,
    SUMIF(_xlpm.出火月列, _xlpm.対象月, _xlpm.建物表面積列)
)</f>
        <v>96</v>
      </c>
      <c r="Q17" s="10">
        <f t="shared" ref="Q17" si="77">_xlfn.LET(
    _xlpm.対象月, P$27,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R17" s="10">
        <f t="shared" ref="R17" si="78">_xlfn.LET(
    _xlpm.対象月, R$27,
    _xlpm.出火月列, $AV:$AV,
    _xlpm.建物表面積列, $BC:$BC,
    SUMIF(_xlpm.出火月列, _xlpm.対象月, _xlpm.建物表面積列)
)</f>
        <v>0</v>
      </c>
      <c r="S17" s="10">
        <f t="shared" ref="S17" si="79">_xlfn.LET(
    _xlpm.対象月, R$27,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T17" s="10">
        <f t="shared" ref="T17" si="80">_xlfn.LET(
    _xlpm.対象月, T$27,
    _xlpm.出火月列, $AV:$AV,
    _xlpm.建物表面積列, $BC:$BC,
    SUMIF(_xlpm.出火月列, _xlpm.対象月, _xlpm.建物表面積列)
)</f>
        <v>0</v>
      </c>
      <c r="U17" s="10">
        <f t="shared" ref="U17" si="81">_xlfn.LET(
    _xlpm.対象月, T$27,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V17" s="10">
        <f t="shared" ref="V17" si="82">_xlfn.LET(
    _xlpm.対象月, V$27,
    _xlpm.出火月列, $AV:$AV,
    _xlpm.建物表面積列, $BC:$BC,
    SUMIF(_xlpm.出火月列, _xlpm.対象月, _xlpm.建物表面積列)
)</f>
        <v>0</v>
      </c>
      <c r="W17" s="10">
        <f t="shared" ref="W17" si="83">_xlfn.LET(
    _xlpm.対象月, V$27,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X17" s="10">
        <f t="shared" ref="X17" si="84">_xlfn.LET(
    _xlpm.対象月, X$27,
    _xlpm.出火月列, $AV:$AV,
    _xlpm.建物表面積列, $BC:$BC,
    SUMIF(_xlpm.出火月列, _xlpm.対象月, _xlpm.建物表面積列)
)</f>
        <v>0</v>
      </c>
      <c r="Y17" s="10">
        <f t="shared" ref="Y17" si="85">_xlfn.LET(
    _xlpm.対象月, X$27,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Z17" s="10">
        <f t="shared" ref="Z17" si="86">_xlfn.LET(
    _xlpm.対象月, Z$27,
    _xlpm.出火月列, $AV:$AV,
    _xlpm.建物表面積列, $BC:$BC,
    SUMIF(_xlpm.出火月列, _xlpm.対象月, _xlpm.建物表面積列)
)</f>
        <v>0</v>
      </c>
      <c r="AA17" s="10">
        <f t="shared" ref="AA17" si="87">_xlfn.LET(
    _xlpm.対象月, Z$27,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B17" s="10">
        <f t="shared" ref="AB17" si="88">_xlfn.LET(
    _xlpm.対象月, AB$27,
    _xlpm.出火月列, $AV:$AV,
    _xlpm.建物表面積列, $BC:$BC,
    SUMIF(_xlpm.出火月列, _xlpm.対象月, _xlpm.建物表面積列)
)</f>
        <v>0</v>
      </c>
      <c r="AC17" s="10">
        <f t="shared" ref="AC17" si="89">_xlfn.LET(
    _xlpm.対象月, AB$27,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I17" s="1" t="s">
        <v>30</v>
      </c>
      <c r="AU17" s="1">
        <v>1</v>
      </c>
      <c r="AV17" s="1">
        <v>2</v>
      </c>
      <c r="AW17" s="1">
        <v>0</v>
      </c>
      <c r="AX17" s="1">
        <v>6</v>
      </c>
      <c r="AY17" s="1">
        <v>0</v>
      </c>
      <c r="AZ17" s="1">
        <v>0</v>
      </c>
      <c r="BA17" s="1">
        <v>396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 t="s">
        <v>111</v>
      </c>
      <c r="BQ17" s="1">
        <v>12</v>
      </c>
    </row>
    <row r="18" spans="1:69" ht="20.100000000000001" customHeight="1">
      <c r="A18" s="25"/>
      <c r="B18" s="7"/>
      <c r="C18" s="9" t="s">
        <v>38</v>
      </c>
      <c r="D18" s="8">
        <f t="shared" si="23"/>
        <v>0</v>
      </c>
      <c r="E18" s="8">
        <f t="shared" si="23"/>
        <v>0</v>
      </c>
      <c r="F18" s="10">
        <f>_xlfn.LET(
    _xlpm.対象月, F$27,
    _xlpm.出火月列, $AV:$AV,
    _xlpm.林野面積列, $BD:$BD,
    SUMIF(_xlpm.出火月列, _xlpm.対象月, _xlpm.林野面積列)
)</f>
        <v>0</v>
      </c>
      <c r="G18" s="10">
        <f>SUMIFS($BD:$BD, $AV:$AV, G$27, $AW:$AW, 1)</f>
        <v>0</v>
      </c>
      <c r="H18" s="10">
        <f t="shared" ref="H18" si="90">_xlfn.LET(
    _xlpm.対象月, H$27,
    _xlpm.出火月列, $AV:$AV,
    _xlpm.林野面積列, $BD:$BD,
    SUMIF(_xlpm.出火月列, _xlpm.対象月, _xlpm.林野面積列)
)</f>
        <v>0</v>
      </c>
      <c r="I18" s="10">
        <f t="shared" ref="I18" si="91">SUMIFS($BD:$BD, $AV:$AV, I$27, $AW:$AW, 1)</f>
        <v>0</v>
      </c>
      <c r="J18" s="10">
        <f t="shared" ref="J18" si="92">_xlfn.LET(
    _xlpm.対象月, J$27,
    _xlpm.出火月列, $AV:$AV,
    _xlpm.林野面積列, $BD:$BD,
    SUMIF(_xlpm.出火月列, _xlpm.対象月, _xlpm.林野面積列)
)</f>
        <v>0</v>
      </c>
      <c r="K18" s="10">
        <f t="shared" ref="K18" si="93">SUMIFS($BD:$BD, $AV:$AV, K$27, $AW:$AW, 1)</f>
        <v>0</v>
      </c>
      <c r="L18" s="10">
        <f t="shared" ref="L18" si="94">_xlfn.LET(
    _xlpm.対象月, L$27,
    _xlpm.出火月列, $AV:$AV,
    _xlpm.林野面積列, $BD:$BD,
    SUMIF(_xlpm.出火月列, _xlpm.対象月, _xlpm.林野面積列)
)</f>
        <v>0</v>
      </c>
      <c r="M18" s="10">
        <f t="shared" ref="M18" si="95">SUMIFS($BD:$BD, $AV:$AV, M$27, $AW:$AW, 1)</f>
        <v>0</v>
      </c>
      <c r="N18" s="10">
        <f t="shared" ref="N18" si="96">_xlfn.LET(
    _xlpm.対象月, N$27,
    _xlpm.出火月列, $AV:$AV,
    _xlpm.林野面積列, $BD:$BD,
    SUMIF(_xlpm.出火月列, _xlpm.対象月, _xlpm.林野面積列)
)</f>
        <v>0</v>
      </c>
      <c r="O18" s="10">
        <f t="shared" ref="O18" si="97">SUMIFS($BD:$BD, $AV:$AV, O$27, $AW:$AW, 1)</f>
        <v>0</v>
      </c>
      <c r="P18" s="10">
        <f t="shared" ref="P18" si="98">_xlfn.LET(
    _xlpm.対象月, P$27,
    _xlpm.出火月列, $AV:$AV,
    _xlpm.林野面積列, $BD:$BD,
    SUMIF(_xlpm.出火月列, _xlpm.対象月, _xlpm.林野面積列)
)</f>
        <v>0</v>
      </c>
      <c r="Q18" s="10">
        <f t="shared" ref="Q18" si="99">SUMIFS($BD:$BD, $AV:$AV, Q$27, $AW:$AW, 1)</f>
        <v>0</v>
      </c>
      <c r="R18" s="10">
        <f t="shared" ref="R18" si="100">_xlfn.LET(
    _xlpm.対象月, R$27,
    _xlpm.出火月列, $AV:$AV,
    _xlpm.林野面積列, $BD:$BD,
    SUMIF(_xlpm.出火月列, _xlpm.対象月, _xlpm.林野面積列)
)</f>
        <v>0</v>
      </c>
      <c r="S18" s="10">
        <f t="shared" ref="S18" si="101">SUMIFS($BD:$BD, $AV:$AV, S$27, $AW:$AW, 1)</f>
        <v>0</v>
      </c>
      <c r="T18" s="10">
        <f t="shared" ref="T18" si="102">_xlfn.LET(
    _xlpm.対象月, T$27,
    _xlpm.出火月列, $AV:$AV,
    _xlpm.林野面積列, $BD:$BD,
    SUMIF(_xlpm.出火月列, _xlpm.対象月, _xlpm.林野面積列)
)</f>
        <v>0</v>
      </c>
      <c r="U18" s="10">
        <f t="shared" ref="U18" si="103">SUMIFS($BD:$BD, $AV:$AV, U$27, $AW:$AW, 1)</f>
        <v>0</v>
      </c>
      <c r="V18" s="10">
        <f t="shared" ref="V18" si="104">_xlfn.LET(
    _xlpm.対象月, V$27,
    _xlpm.出火月列, $AV:$AV,
    _xlpm.林野面積列, $BD:$BD,
    SUMIF(_xlpm.出火月列, _xlpm.対象月, _xlpm.林野面積列)
)</f>
        <v>0</v>
      </c>
      <c r="W18" s="10">
        <f t="shared" ref="W18" si="105">SUMIFS($BD:$BD, $AV:$AV, W$27, $AW:$AW, 1)</f>
        <v>0</v>
      </c>
      <c r="X18" s="10">
        <f t="shared" ref="X18" si="106">_xlfn.LET(
    _xlpm.対象月, X$27,
    _xlpm.出火月列, $AV:$AV,
    _xlpm.林野面積列, $BD:$BD,
    SUMIF(_xlpm.出火月列, _xlpm.対象月, _xlpm.林野面積列)
)</f>
        <v>0</v>
      </c>
      <c r="Y18" s="10">
        <f t="shared" ref="Y18" si="107">SUMIFS($BD:$BD, $AV:$AV, Y$27, $AW:$AW, 1)</f>
        <v>0</v>
      </c>
      <c r="Z18" s="10">
        <f t="shared" ref="Z18" si="108">_xlfn.LET(
    _xlpm.対象月, Z$27,
    _xlpm.出火月列, $AV:$AV,
    _xlpm.林野面積列, $BD:$BD,
    SUMIF(_xlpm.出火月列, _xlpm.対象月, _xlpm.林野面積列)
)</f>
        <v>0</v>
      </c>
      <c r="AA18" s="10">
        <f t="shared" ref="AA18" si="109">SUMIFS($BD:$BD, $AV:$AV, AA$27, $AW:$AW, 1)</f>
        <v>0</v>
      </c>
      <c r="AB18" s="10">
        <f t="shared" ref="AB18" si="110">_xlfn.LET(
    _xlpm.対象月, AB$27,
    _xlpm.出火月列, $AV:$AV,
    _xlpm.林野面積列, $BD:$BD,
    SUMIF(_xlpm.出火月列, _xlpm.対象月, _xlpm.林野面積列)
)</f>
        <v>0</v>
      </c>
      <c r="AC18" s="10">
        <f t="shared" ref="AC18" si="111">SUMIFS($BD:$BD, $AV:$AV, AC$27, $AW:$AW, 1)</f>
        <v>0</v>
      </c>
      <c r="AI18"/>
      <c r="AU18" s="1">
        <v>1</v>
      </c>
      <c r="AV18" s="1">
        <v>2</v>
      </c>
      <c r="AW18" s="1">
        <v>0</v>
      </c>
      <c r="AX18" s="1">
        <v>6</v>
      </c>
      <c r="AY18" s="1">
        <v>0</v>
      </c>
      <c r="AZ18" s="1">
        <v>0</v>
      </c>
      <c r="BA18" s="1">
        <v>396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 t="s">
        <v>112</v>
      </c>
      <c r="BQ18" s="1">
        <v>11</v>
      </c>
    </row>
    <row r="19" spans="1:69" ht="20.100000000000001" customHeight="1">
      <c r="A19" s="25"/>
      <c r="B19" s="9" t="s">
        <v>39</v>
      </c>
      <c r="C19" s="7"/>
      <c r="D19" s="8">
        <f t="shared" si="23"/>
        <v>77332</v>
      </c>
      <c r="E19" s="8">
        <f t="shared" si="23"/>
        <v>0</v>
      </c>
      <c r="F19" s="10">
        <f>SUMIF($AV:$AV, F$27, $BE:$BE)</f>
        <v>6621</v>
      </c>
      <c r="G19" s="10">
        <f>_xlfn.LET(
    _xlpm.対象月, F$27,
    _xlpm.種別, $AD10,
    _xlpm.爆発フラグ, 1,
    _xlpm.出火月列, $AV:$AV,
    _xlpm.爆発列, $AW:$AW,
    _xlpm.火災種別列, $AX:$AX,
    _xlpm.林野面積列, $BD:$BD,
    SUMIFS(_xlpm.林野面積列, _xlpm.出火月列, _xlpm.対象月, _xlpm.爆発列, _xlpm.爆発フラグ, _xlpm.火災種別列, _xlpm.種別)
)</f>
        <v>0</v>
      </c>
      <c r="H19" s="10">
        <f t="shared" ref="H19" si="112">SUMIF($AV:$AV, H$27, $BE:$BE)</f>
        <v>9066</v>
      </c>
      <c r="I19" s="10">
        <f t="shared" ref="I19" si="113">SUMIFS($BF:$BF, $AV:$AV, I$27, $AW:$AW, 1)</f>
        <v>0</v>
      </c>
      <c r="J19" s="10">
        <f t="shared" ref="J19" si="114">SUMIF($AV:$AV, J$27, $BE:$BE)</f>
        <v>1708</v>
      </c>
      <c r="K19" s="10">
        <f t="shared" ref="K19" si="115">SUMIFS($BF:$BF, $AV:$AV, K$27, $AW:$AW, 1)</f>
        <v>0</v>
      </c>
      <c r="L19" s="10">
        <f t="shared" ref="L19" si="116">SUMIF($AV:$AV, L$27, $BE:$BE)</f>
        <v>9063</v>
      </c>
      <c r="M19" s="10">
        <f t="shared" ref="M19" si="117">SUMIFS($BF:$BF, $AV:$AV, M$27, $AW:$AW, 1)</f>
        <v>0</v>
      </c>
      <c r="N19" s="10">
        <f t="shared" ref="N19" si="118">SUMIF($AV:$AV, N$27, $BE:$BE)</f>
        <v>34209</v>
      </c>
      <c r="O19" s="10">
        <f t="shared" ref="O19" si="119">SUMIFS($BF:$BF, $AV:$AV, O$27, $AW:$AW, 1)</f>
        <v>0</v>
      </c>
      <c r="P19" s="10">
        <f t="shared" ref="P19" si="120">SUMIF($AV:$AV, P$27, $BE:$BE)</f>
        <v>16665</v>
      </c>
      <c r="Q19" s="10">
        <f t="shared" ref="Q19" si="121">SUMIFS($BF:$BF, $AV:$AV, Q$27, $AW:$AW, 1)</f>
        <v>0</v>
      </c>
      <c r="R19" s="10">
        <f t="shared" ref="R19" si="122">SUMIF($AV:$AV, R$27, $BE:$BE)</f>
        <v>0</v>
      </c>
      <c r="S19" s="10">
        <f t="shared" ref="S19" si="123">SUMIFS($BF:$BF, $AV:$AV, S$27, $AW:$AW, 1)</f>
        <v>0</v>
      </c>
      <c r="T19" s="10">
        <f t="shared" ref="T19" si="124">SUMIF($AV:$AV, T$27, $BE:$BE)</f>
        <v>0</v>
      </c>
      <c r="U19" s="10">
        <f t="shared" ref="U19" si="125">SUMIFS($BF:$BF, $AV:$AV, U$27, $AW:$AW, 1)</f>
        <v>0</v>
      </c>
      <c r="V19" s="10">
        <f t="shared" ref="V19" si="126">SUMIF($AV:$AV, V$27, $BE:$BE)</f>
        <v>0</v>
      </c>
      <c r="W19" s="10">
        <f t="shared" ref="W19" si="127">SUMIFS($BF:$BF, $AV:$AV, W$27, $AW:$AW, 1)</f>
        <v>0</v>
      </c>
      <c r="X19" s="10">
        <f t="shared" ref="X19" si="128">SUMIF($AV:$AV, X$27, $BE:$BE)</f>
        <v>0</v>
      </c>
      <c r="Y19" s="10">
        <f t="shared" ref="Y19" si="129">SUMIFS($BF:$BF, $AV:$AV, Y$27, $AW:$AW, 1)</f>
        <v>0</v>
      </c>
      <c r="Z19" s="10">
        <f t="shared" ref="Z19" si="130">SUMIF($AV:$AV, Z$27, $BE:$BE)</f>
        <v>0</v>
      </c>
      <c r="AA19" s="10">
        <f t="shared" ref="AA19" si="131">SUMIFS($BF:$BF, $AV:$AV, AA$27, $AW:$AW, 1)</f>
        <v>0</v>
      </c>
      <c r="AB19" s="10">
        <f t="shared" ref="AB19" si="132">SUMIF($AV:$AV, AB$27, $BE:$BE)</f>
        <v>0</v>
      </c>
      <c r="AC19" s="10">
        <f t="shared" ref="AC19" si="133">SUMIFS($BF:$BF, $AV:$AV, AC$27, $AW:$AW, 1)</f>
        <v>0</v>
      </c>
      <c r="AU19" s="1">
        <v>1</v>
      </c>
      <c r="AV19" s="1">
        <v>2</v>
      </c>
      <c r="AW19" s="1">
        <v>0</v>
      </c>
      <c r="AX19" s="1">
        <v>6</v>
      </c>
      <c r="AY19" s="1">
        <v>0</v>
      </c>
      <c r="AZ19" s="1">
        <v>0</v>
      </c>
      <c r="BA19" s="1">
        <v>396</v>
      </c>
      <c r="BB19" s="1">
        <v>0</v>
      </c>
      <c r="BC19" s="1">
        <v>0</v>
      </c>
      <c r="BD19" s="1">
        <v>0</v>
      </c>
      <c r="BE19" s="1">
        <v>70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 t="s">
        <v>112</v>
      </c>
      <c r="BQ19" s="1">
        <v>13</v>
      </c>
    </row>
    <row r="20" spans="1:69" ht="20.100000000000001" customHeight="1">
      <c r="A20" s="25"/>
      <c r="B20" s="9" t="s">
        <v>40</v>
      </c>
      <c r="C20" s="7"/>
      <c r="D20" s="8">
        <f t="shared" si="23"/>
        <v>33</v>
      </c>
      <c r="E20" s="8">
        <f t="shared" si="23"/>
        <v>0</v>
      </c>
      <c r="F20" s="10">
        <f>_xlfn.LET(
    _xlpm.対象月, F$27,
    _xlpm.出火月列, $AV:$AV,
    _xlpm.焼損棟数合計列, $BG:$BG,
    SUMIF(_xlpm.出火月列, _xlpm.対象月,_xlpm.焼損棟数合計列)
)</f>
        <v>6</v>
      </c>
      <c r="G20" s="10">
        <f>SUMIFS($BG:$BG, $AV:$AV, G$27, $AW:$AW, 1) + COUNTIF($AW:$AW, 1)</f>
        <v>0</v>
      </c>
      <c r="H20" s="10">
        <f>_xlfn.LET(
    _xlpm.対象月, H$27,
    _xlpm.出火月列, $AV:$AV,
    _xlpm.焼損棟数合計列, $BG:$BG,
    SUMIF(_xlpm.出火月列, _xlpm.対象月,_xlpm.焼損棟数合計列)
)</f>
        <v>8</v>
      </c>
      <c r="I20" s="10">
        <f t="shared" ref="I20" si="134">SUMIFS($BG:$BG, $AV:$AV, I$27, $AW:$AW, 1) + COUNTIF($AW:$AW, 1)</f>
        <v>0</v>
      </c>
      <c r="J20" s="10">
        <f>_xlfn.LET(
    _xlpm.対象月, J$27,
    _xlpm.出火月列, $AV:$AV,
    _xlpm.焼損棟数合計列, $BG:$BG,
    SUMIF(_xlpm.出火月列, _xlpm.対象月,_xlpm.焼損棟数合計列)
)</f>
        <v>1</v>
      </c>
      <c r="K20" s="10">
        <f t="shared" ref="K20" si="135">SUMIFS($BG:$BG, $AV:$AV, K$27, $AW:$AW, 1) + COUNTIF($AW:$AW, 1)</f>
        <v>0</v>
      </c>
      <c r="L20" s="10">
        <f>_xlfn.LET(
    _xlpm.対象月, L$27,
    _xlpm.出火月列, $AV:$AV,
    _xlpm.焼損棟数合計列, $BG:$BG,
    SUMIF(_xlpm.出火月列, _xlpm.対象月,_xlpm.焼損棟数合計列)
)</f>
        <v>2</v>
      </c>
      <c r="M20" s="10">
        <f t="shared" ref="M20" si="136">SUMIFS($BG:$BG, $AV:$AV, M$27, $AW:$AW, 1) + COUNTIF($AW:$AW, 1)</f>
        <v>0</v>
      </c>
      <c r="N20" s="10">
        <f>_xlfn.LET(
    _xlpm.対象月, N$27,
    _xlpm.出火月列, $AV:$AV,
    _xlpm.焼損棟数合計列, $BG:$BG,
    SUMIF(_xlpm.出火月列, _xlpm.対象月,_xlpm.焼損棟数合計列)
)</f>
        <v>6</v>
      </c>
      <c r="O20" s="10">
        <f t="shared" ref="O20" si="137">SUMIFS($BG:$BG, $AV:$AV, O$27, $AW:$AW, 1) + COUNTIF($AW:$AW, 1)</f>
        <v>0</v>
      </c>
      <c r="P20" s="10">
        <f>_xlfn.LET(
    _xlpm.対象月, P$27,
    _xlpm.出火月列, $AV:$AV,
    _xlpm.焼損棟数合計列, $BG:$BG,
    SUMIF(_xlpm.出火月列, _xlpm.対象月,_xlpm.焼損棟数合計列)
)</f>
        <v>10</v>
      </c>
      <c r="Q20" s="10">
        <f t="shared" ref="Q20" si="138">SUMIFS($BG:$BG, $AV:$AV, Q$27, $AW:$AW, 1) + COUNTIF($AW:$AW, 1)</f>
        <v>0</v>
      </c>
      <c r="R20" s="10">
        <f>_xlfn.LET(
    _xlpm.対象月, R$27,
    _xlpm.出火月列, $AV:$AV,
    _xlpm.焼損棟数合計列, $BG:$BG,
    SUMIF(_xlpm.出火月列, _xlpm.対象月,_xlpm.焼損棟数合計列)
)</f>
        <v>0</v>
      </c>
      <c r="S20" s="10">
        <f t="shared" ref="S20" si="139">SUMIFS($BG:$BG, $AV:$AV, S$27, $AW:$AW, 1) + COUNTIF($AW:$AW, 1)</f>
        <v>0</v>
      </c>
      <c r="T20" s="10">
        <f>_xlfn.LET(
    _xlpm.対象月, T$27,
    _xlpm.出火月列, $AV:$AV,
    _xlpm.焼損棟数合計列, $BG:$BG,
    SUMIF(_xlpm.出火月列, _xlpm.対象月,_xlpm.焼損棟数合計列)
)</f>
        <v>0</v>
      </c>
      <c r="U20" s="10">
        <f t="shared" ref="U20" si="140">SUMIFS($BG:$BG, $AV:$AV, U$27, $AW:$AW, 1) + COUNTIF($AW:$AW, 1)</f>
        <v>0</v>
      </c>
      <c r="V20" s="10">
        <f>_xlfn.LET(
    _xlpm.対象月, V$27,
    _xlpm.出火月列, $AV:$AV,
    _xlpm.焼損棟数合計列, $BG:$BG,
    SUMIF(_xlpm.出火月列, _xlpm.対象月,_xlpm.焼損棟数合計列)
)</f>
        <v>0</v>
      </c>
      <c r="W20" s="10">
        <f t="shared" ref="W20" si="141">SUMIFS($BG:$BG, $AV:$AV, W$27, $AW:$AW, 1) + COUNTIF($AW:$AW, 1)</f>
        <v>0</v>
      </c>
      <c r="X20" s="10">
        <f>_xlfn.LET(
    _xlpm.対象月, X$27,
    _xlpm.出火月列, $AV:$AV,
    _xlpm.焼損棟数合計列, $BG:$BG,
    SUMIF(_xlpm.出火月列, _xlpm.対象月,_xlpm.焼損棟数合計列)
)</f>
        <v>0</v>
      </c>
      <c r="Y20" s="10">
        <f t="shared" ref="Y20" si="142">SUMIFS($BG:$BG, $AV:$AV, Y$27, $AW:$AW, 1) + COUNTIF($AW:$AW, 1)</f>
        <v>0</v>
      </c>
      <c r="Z20" s="10">
        <f>_xlfn.LET(
    _xlpm.対象月, Z$27,
    _xlpm.出火月列, $AV:$AV,
    _xlpm.焼損棟数合計列, $BG:$BG,
    SUMIF(_xlpm.出火月列, _xlpm.対象月,_xlpm.焼損棟数合計列)
)</f>
        <v>0</v>
      </c>
      <c r="AA20" s="10">
        <f t="shared" ref="AA20" si="143">SUMIFS($BG:$BG, $AV:$AV, AA$27, $AW:$AW, 1) + COUNTIF($AW:$AW, 1)</f>
        <v>0</v>
      </c>
      <c r="AB20" s="10">
        <f>_xlfn.LET(
    _xlpm.対象月, AB$27,
    _xlpm.出火月列, $AV:$AV,
    _xlpm.焼損棟数合計列, $BG:$BG,
    SUMIF(_xlpm.出火月列, _xlpm.対象月,_xlpm.焼損棟数合計列)
)</f>
        <v>0</v>
      </c>
      <c r="AC20" s="10">
        <f t="shared" ref="AC20" si="144">SUMIFS($BG:$BG, $AV:$AV, AC$27, $AW:$AW, 1) + COUNTIF($AW:$AW, 1)</f>
        <v>0</v>
      </c>
      <c r="AF20" s="5" t="s">
        <v>41</v>
      </c>
      <c r="AU20" s="1">
        <v>1</v>
      </c>
      <c r="AV20" s="1">
        <v>2</v>
      </c>
      <c r="AW20" s="1">
        <v>0</v>
      </c>
      <c r="AX20" s="1">
        <v>1</v>
      </c>
      <c r="AY20" s="1">
        <v>18</v>
      </c>
      <c r="AZ20" s="1">
        <v>1</v>
      </c>
      <c r="BA20" s="1">
        <v>259</v>
      </c>
      <c r="BB20" s="1">
        <v>0</v>
      </c>
      <c r="BC20" s="1">
        <v>0</v>
      </c>
      <c r="BD20" s="1">
        <v>0</v>
      </c>
      <c r="BE20" s="1">
        <v>30</v>
      </c>
      <c r="BF20" s="1">
        <v>0</v>
      </c>
      <c r="BG20" s="1">
        <v>1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4</v>
      </c>
      <c r="BP20" s="1" t="s">
        <v>113</v>
      </c>
      <c r="BQ20" s="1">
        <v>7</v>
      </c>
    </row>
    <row r="21" spans="1:69" ht="20.100000000000001" customHeight="1">
      <c r="A21" s="25"/>
      <c r="B21" s="9" t="s">
        <v>42</v>
      </c>
      <c r="C21" s="11"/>
      <c r="D21" s="12">
        <f t="shared" si="23"/>
        <v>17</v>
      </c>
      <c r="E21" s="12">
        <f t="shared" si="23"/>
        <v>0</v>
      </c>
      <c r="F21" s="13">
        <f>_xlfn.LET(
    _xlpm.対象月, F$27,
    _xlpm.出火月列, $AV:$AV,
    _xlpm.り災世帯数列, $BH:$BH,
    SUMIF(_xlpm.出火月列, _xlpm.対象月, _xlpm.り災世帯数列)
)</f>
        <v>1</v>
      </c>
      <c r="G21" s="13">
        <f>_xlfn.LET(
    _xlpm.対象月, G$27,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H21" s="13">
        <f t="shared" ref="H21" si="145">_xlfn.LET(
    _xlpm.対象月, H$27,
    _xlpm.出火月列, $AV:$AV,
    _xlpm.り災世帯数列, $BH:$BH,
    SUMIF(_xlpm.出火月列, _xlpm.対象月, _xlpm.り災世帯数列)
)</f>
        <v>2</v>
      </c>
      <c r="I21" s="13">
        <f t="shared" ref="I21" si="146">_xlfn.LET(
    _xlpm.対象月, I$27,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J21" s="13">
        <f t="shared" ref="J21" si="147">_xlfn.LET(
    _xlpm.対象月, J$27,
    _xlpm.出火月列, $AV:$AV,
    _xlpm.り災世帯数列, $BH:$BH,
    SUMIF(_xlpm.出火月列, _xlpm.対象月, _xlpm.り災世帯数列)
)</f>
        <v>1</v>
      </c>
      <c r="K21" s="13">
        <f t="shared" ref="K21" si="148">_xlfn.LET(
    _xlpm.対象月, K$27,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L21" s="13">
        <f t="shared" ref="L21" si="149">_xlfn.LET(
    _xlpm.対象月, L$27,
    _xlpm.出火月列, $AV:$AV,
    _xlpm.り災世帯数列, $BH:$BH,
    SUMIF(_xlpm.出火月列, _xlpm.対象月, _xlpm.り災世帯数列)
)</f>
        <v>1</v>
      </c>
      <c r="M21" s="13">
        <f t="shared" ref="M21" si="150">_xlfn.LET(
    _xlpm.対象月, M$27,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N21" s="13">
        <f t="shared" ref="N21" si="151">_xlfn.LET(
    _xlpm.対象月, N$27,
    _xlpm.出火月列, $AV:$AV,
    _xlpm.り災世帯数列, $BH:$BH,
    SUMIF(_xlpm.出火月列, _xlpm.対象月, _xlpm.り災世帯数列)
)</f>
        <v>5</v>
      </c>
      <c r="O21" s="13">
        <f t="shared" ref="O21" si="152">_xlfn.LET(
    _xlpm.対象月, O$27,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P21" s="13">
        <f t="shared" ref="P21" si="153">_xlfn.LET(
    _xlpm.対象月, P$27,
    _xlpm.出火月列, $AV:$AV,
    _xlpm.り災世帯数列, $BH:$BH,
    SUMIF(_xlpm.出火月列, _xlpm.対象月, _xlpm.り災世帯数列)
)</f>
        <v>7</v>
      </c>
      <c r="Q21" s="13">
        <f t="shared" ref="Q21" si="154">_xlfn.LET(
    _xlpm.対象月, Q$27,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R21" s="13">
        <f t="shared" ref="R21" si="155">_xlfn.LET(
    _xlpm.対象月, R$27,
    _xlpm.出火月列, $AV:$AV,
    _xlpm.り災世帯数列, $BH:$BH,
    SUMIF(_xlpm.出火月列, _xlpm.対象月, _xlpm.り災世帯数列)
)</f>
        <v>0</v>
      </c>
      <c r="S21" s="13">
        <f t="shared" ref="S21" si="156">_xlfn.LET(
    _xlpm.対象月, S$27,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T21" s="13">
        <f t="shared" ref="T21" si="157">_xlfn.LET(
    _xlpm.対象月, T$27,
    _xlpm.出火月列, $AV:$AV,
    _xlpm.り災世帯数列, $BH:$BH,
    SUMIF(_xlpm.出火月列, _xlpm.対象月, _xlpm.り災世帯数列)
)</f>
        <v>0</v>
      </c>
      <c r="U21" s="13">
        <f t="shared" ref="U21" si="158">_xlfn.LET(
    _xlpm.対象月, U$27,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V21" s="13">
        <f t="shared" ref="V21" si="159">_xlfn.LET(
    _xlpm.対象月, V$27,
    _xlpm.出火月列, $AV:$AV,
    _xlpm.り災世帯数列, $BH:$BH,
    SUMIF(_xlpm.出火月列, _xlpm.対象月, _xlpm.り災世帯数列)
)</f>
        <v>0</v>
      </c>
      <c r="W21" s="13">
        <f t="shared" ref="W21" si="160">_xlfn.LET(
    _xlpm.対象月, W$27,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X21" s="13">
        <f t="shared" ref="X21" si="161">_xlfn.LET(
    _xlpm.対象月, X$27,
    _xlpm.出火月列, $AV:$AV,
    _xlpm.り災世帯数列, $BH:$BH,
    SUMIF(_xlpm.出火月列, _xlpm.対象月, _xlpm.り災世帯数列)
)</f>
        <v>0</v>
      </c>
      <c r="Y21" s="13">
        <f t="shared" ref="Y21" si="162">_xlfn.LET(
    _xlpm.対象月, Y$27,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Z21" s="13">
        <f t="shared" ref="Z21" si="163">_xlfn.LET(
    _xlpm.対象月, Z$27,
    _xlpm.出火月列, $AV:$AV,
    _xlpm.り災世帯数列, $BH:$BH,
    SUMIF(_xlpm.出火月列, _xlpm.対象月, _xlpm.り災世帯数列)
)</f>
        <v>0</v>
      </c>
      <c r="AA21" s="13">
        <f t="shared" ref="AA21" si="164">_xlfn.LET(
    _xlpm.対象月, AA$27,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B21" s="13">
        <f t="shared" ref="AB21" si="165">_xlfn.LET(
    _xlpm.対象月, AB$27,
    _xlpm.出火月列, $AV:$AV,
    _xlpm.り災世帯数列, $BH:$BH,
    SUMIF(_xlpm.出火月列, _xlpm.対象月, _xlpm.り災世帯数列)
)</f>
        <v>0</v>
      </c>
      <c r="AC21" s="13">
        <f t="shared" ref="AC21" si="166">_xlfn.LET(
    _xlpm.対象月, AC$27,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F21" s="5" t="s">
        <v>43</v>
      </c>
      <c r="AU21" s="1">
        <v>1</v>
      </c>
      <c r="AV21" s="1">
        <v>2</v>
      </c>
      <c r="AW21" s="1">
        <v>0</v>
      </c>
      <c r="AX21" s="1">
        <v>6</v>
      </c>
      <c r="AY21" s="1">
        <v>0</v>
      </c>
      <c r="AZ21" s="1">
        <v>0</v>
      </c>
      <c r="BA21" s="1">
        <v>396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 t="s">
        <v>113</v>
      </c>
      <c r="BQ21" s="1">
        <v>10</v>
      </c>
    </row>
    <row r="22" spans="1:69" ht="20.100000000000001" customHeight="1">
      <c r="A22" s="25"/>
      <c r="B22" s="14" t="s">
        <v>44</v>
      </c>
      <c r="C22" s="7"/>
      <c r="D22" s="8">
        <f t="shared" si="23"/>
        <v>1</v>
      </c>
      <c r="E22" s="8">
        <f t="shared" si="23"/>
        <v>0</v>
      </c>
      <c r="F22" s="10">
        <f>SUM(F24:F25)</f>
        <v>0</v>
      </c>
      <c r="G22" s="10">
        <f t="shared" ref="G22:AC22" si="167">SUM(G24:G25)</f>
        <v>0</v>
      </c>
      <c r="H22" s="10">
        <f t="shared" si="167"/>
        <v>0</v>
      </c>
      <c r="I22" s="10">
        <f t="shared" si="167"/>
        <v>0</v>
      </c>
      <c r="J22" s="10">
        <f t="shared" si="167"/>
        <v>0</v>
      </c>
      <c r="K22" s="10">
        <f t="shared" si="167"/>
        <v>0</v>
      </c>
      <c r="L22" s="10">
        <f t="shared" si="167"/>
        <v>0</v>
      </c>
      <c r="M22" s="10">
        <f t="shared" si="167"/>
        <v>0</v>
      </c>
      <c r="N22" s="10">
        <f t="shared" si="167"/>
        <v>0</v>
      </c>
      <c r="O22" s="10">
        <f t="shared" si="167"/>
        <v>0</v>
      </c>
      <c r="P22" s="10">
        <f t="shared" si="167"/>
        <v>1</v>
      </c>
      <c r="Q22" s="10">
        <f t="shared" si="167"/>
        <v>0</v>
      </c>
      <c r="R22" s="10">
        <f t="shared" si="167"/>
        <v>0</v>
      </c>
      <c r="S22" s="10">
        <f t="shared" si="167"/>
        <v>0</v>
      </c>
      <c r="T22" s="10">
        <f t="shared" si="167"/>
        <v>0</v>
      </c>
      <c r="U22" s="10">
        <f t="shared" si="167"/>
        <v>0</v>
      </c>
      <c r="V22" s="10">
        <f t="shared" si="167"/>
        <v>0</v>
      </c>
      <c r="W22" s="10">
        <f t="shared" si="167"/>
        <v>0</v>
      </c>
      <c r="X22" s="10">
        <f t="shared" si="167"/>
        <v>0</v>
      </c>
      <c r="Y22" s="10">
        <f t="shared" si="167"/>
        <v>0</v>
      </c>
      <c r="Z22" s="10">
        <f t="shared" si="167"/>
        <v>0</v>
      </c>
      <c r="AA22" s="10">
        <f t="shared" si="167"/>
        <v>0</v>
      </c>
      <c r="AB22" s="10">
        <f t="shared" si="167"/>
        <v>0</v>
      </c>
      <c r="AC22" s="10">
        <f t="shared" si="167"/>
        <v>0</v>
      </c>
      <c r="AF22" s="5" t="s">
        <v>45</v>
      </c>
      <c r="AU22" s="1">
        <v>1</v>
      </c>
      <c r="AV22" s="1">
        <v>3</v>
      </c>
      <c r="AW22" s="1">
        <v>0</v>
      </c>
      <c r="AX22" s="1">
        <v>6</v>
      </c>
      <c r="AY22" s="1">
        <v>0</v>
      </c>
      <c r="AZ22" s="1">
        <v>0</v>
      </c>
      <c r="BA22" s="1">
        <v>396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 t="s">
        <v>108</v>
      </c>
      <c r="BQ22" s="1">
        <v>15</v>
      </c>
    </row>
    <row r="23" spans="1:69" ht="20.100000000000001" customHeight="1">
      <c r="A23" s="25"/>
      <c r="B23" s="14" t="s">
        <v>46</v>
      </c>
      <c r="C23" s="7"/>
      <c r="D23" s="8">
        <f t="shared" si="23"/>
        <v>11</v>
      </c>
      <c r="E23" s="8">
        <f t="shared" si="23"/>
        <v>0</v>
      </c>
      <c r="F23" s="10">
        <f>_xlfn.LET(
    _xlpm.対象月, F$27,
    _xlpm.出火月列, $AV:$AV,
    _xlpm.負傷者合計列, $BL:$BL,
    SUMIF(_xlpm.出火月列, _xlpm.対象月, _xlpm.負傷者合計列)
)</f>
        <v>0</v>
      </c>
      <c r="G23" s="10">
        <f>_xlfn.LET(
    _xlpm.対象月, G$27,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H23" s="10">
        <f t="shared" ref="H23" si="168">_xlfn.LET(
    _xlpm.対象月, H$27,
    _xlpm.出火月列, $AV:$AV,
    _xlpm.負傷者合計列, $BL:$BL,
    SUMIF(_xlpm.出火月列, _xlpm.対象月, _xlpm.負傷者合計列)
)</f>
        <v>2</v>
      </c>
      <c r="I23" s="10">
        <f t="shared" ref="I23" si="169">_xlfn.LET(
    _xlpm.対象月, I$27,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J23" s="10">
        <f t="shared" ref="J23" si="170">_xlfn.LET(
    _xlpm.対象月, J$27,
    _xlpm.出火月列, $AV:$AV,
    _xlpm.負傷者合計列, $BL:$BL,
    SUMIF(_xlpm.出火月列, _xlpm.対象月, _xlpm.負傷者合計列)
)</f>
        <v>2</v>
      </c>
      <c r="K23" s="10">
        <f t="shared" ref="K23" si="171">_xlfn.LET(
    _xlpm.対象月, K$27,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L23" s="10">
        <f t="shared" ref="L23" si="172">_xlfn.LET(
    _xlpm.対象月, L$27,
    _xlpm.出火月列, $AV:$AV,
    _xlpm.負傷者合計列, $BL:$BL,
    SUMIF(_xlpm.出火月列, _xlpm.対象月, _xlpm.負傷者合計列)
)</f>
        <v>2</v>
      </c>
      <c r="M23" s="10">
        <f t="shared" ref="M23" si="173">_xlfn.LET(
    _xlpm.対象月, M$27,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N23" s="10">
        <f t="shared" ref="N23" si="174">_xlfn.LET(
    _xlpm.対象月, N$27,
    _xlpm.出火月列, $AV:$AV,
    _xlpm.負傷者合計列, $BL:$BL,
    SUMIF(_xlpm.出火月列, _xlpm.対象月, _xlpm.負傷者合計列)
)</f>
        <v>4</v>
      </c>
      <c r="O23" s="10">
        <f t="shared" ref="O23" si="175">_xlfn.LET(
    _xlpm.対象月, O$27,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P23" s="10">
        <f t="shared" ref="P23" si="176">_xlfn.LET(
    _xlpm.対象月, P$27,
    _xlpm.出火月列, $AV:$AV,
    _xlpm.負傷者合計列, $BL:$BL,
    SUMIF(_xlpm.出火月列, _xlpm.対象月, _xlpm.負傷者合計列)
)</f>
        <v>1</v>
      </c>
      <c r="Q23" s="10">
        <f t="shared" ref="Q23" si="177">_xlfn.LET(
    _xlpm.対象月, Q$27,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R23" s="10">
        <f t="shared" ref="R23" si="178">_xlfn.LET(
    _xlpm.対象月, R$27,
    _xlpm.出火月列, $AV:$AV,
    _xlpm.負傷者合計列, $BL:$BL,
    SUMIF(_xlpm.出火月列, _xlpm.対象月, _xlpm.負傷者合計列)
)</f>
        <v>0</v>
      </c>
      <c r="S23" s="10">
        <f t="shared" ref="S23" si="179">_xlfn.LET(
    _xlpm.対象月, S$27,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T23" s="10">
        <f t="shared" ref="T23" si="180">_xlfn.LET(
    _xlpm.対象月, T$27,
    _xlpm.出火月列, $AV:$AV,
    _xlpm.負傷者合計列, $BL:$BL,
    SUMIF(_xlpm.出火月列, _xlpm.対象月, _xlpm.負傷者合計列)
)</f>
        <v>0</v>
      </c>
      <c r="U23" s="10">
        <f t="shared" ref="U23" si="181">_xlfn.LET(
    _xlpm.対象月, U$27,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V23" s="10">
        <f t="shared" ref="V23" si="182">_xlfn.LET(
    _xlpm.対象月, V$27,
    _xlpm.出火月列, $AV:$AV,
    _xlpm.負傷者合計列, $BL:$BL,
    SUMIF(_xlpm.出火月列, _xlpm.対象月, _xlpm.負傷者合計列)
)</f>
        <v>0</v>
      </c>
      <c r="W23" s="10">
        <f t="shared" ref="W23" si="183">_xlfn.LET(
    _xlpm.対象月, W$27,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X23" s="10">
        <f t="shared" ref="X23" si="184">_xlfn.LET(
    _xlpm.対象月, X$27,
    _xlpm.出火月列, $AV:$AV,
    _xlpm.負傷者合計列, $BL:$BL,
    SUMIF(_xlpm.出火月列, _xlpm.対象月, _xlpm.負傷者合計列)
)</f>
        <v>0</v>
      </c>
      <c r="Y23" s="10">
        <f t="shared" ref="Y23" si="185">_xlfn.LET(
    _xlpm.対象月, Y$27,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Z23" s="10">
        <f t="shared" ref="Z23" si="186">_xlfn.LET(
    _xlpm.対象月, Z$27,
    _xlpm.出火月列, $AV:$AV,
    _xlpm.負傷者合計列, $BL:$BL,
    SUMIF(_xlpm.出火月列, _xlpm.対象月, _xlpm.負傷者合計列)
)</f>
        <v>0</v>
      </c>
      <c r="AA23" s="10">
        <f t="shared" ref="AA23" si="187">_xlfn.LET(
    _xlpm.対象月, AA$27,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B23" s="10">
        <f t="shared" ref="AB23" si="188">_xlfn.LET(
    _xlpm.対象月, AB$27,
    _xlpm.出火月列, $AV:$AV,
    _xlpm.負傷者合計列, $BL:$BL,
    SUMIF(_xlpm.出火月列, _xlpm.対象月, _xlpm.負傷者合計列)
)</f>
        <v>0</v>
      </c>
      <c r="AC23" s="10">
        <f t="shared" ref="AC23" si="189">_xlfn.LET(
    _xlpm.対象月, AC$27,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F23" s="5" t="s">
        <v>70</v>
      </c>
      <c r="AU23" s="1">
        <v>1</v>
      </c>
      <c r="AV23" s="1">
        <v>3</v>
      </c>
      <c r="AW23" s="1">
        <v>0</v>
      </c>
      <c r="AX23" s="1">
        <v>6</v>
      </c>
      <c r="AY23" s="1">
        <v>0</v>
      </c>
      <c r="AZ23" s="1">
        <v>0</v>
      </c>
      <c r="BA23" s="1">
        <v>396</v>
      </c>
      <c r="BB23" s="1">
        <v>0</v>
      </c>
      <c r="BC23" s="1">
        <v>0</v>
      </c>
      <c r="BD23" s="1">
        <v>0</v>
      </c>
      <c r="BE23" s="1">
        <v>8</v>
      </c>
      <c r="BF23" s="1">
        <v>0</v>
      </c>
      <c r="BG23" s="1">
        <v>0</v>
      </c>
      <c r="BH23" s="1">
        <v>1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 t="s">
        <v>108</v>
      </c>
      <c r="BQ23" s="1">
        <v>16</v>
      </c>
    </row>
    <row r="24" spans="1:69" ht="14.25">
      <c r="B24" s="15" t="s">
        <v>47</v>
      </c>
      <c r="D24" s="16"/>
      <c r="E24" s="16"/>
      <c r="F24" s="17">
        <f>_xlfn.LET(
    _xlpm.対象月, F$27,
    _xlpm.出火月列, $AV:$AV,
    _xlpm.死者数列, $BM:$BM,
    SUMIF(_xlpm.出火月列, _xlpm.対象月, _xlpm.死者数列)
)</f>
        <v>0</v>
      </c>
      <c r="G24" s="17">
        <f>_xlfn.LET(
    _xlpm.対象月, F$27,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H24" s="17">
        <f t="shared" ref="H24" si="190">_xlfn.LET(
    _xlpm.対象月, H$27,
    _xlpm.出火月列, $AV:$AV,
    _xlpm.死者数列, $BM:$BM,
    SUMIF(_xlpm.出火月列, _xlpm.対象月, _xlpm.死者数列)
)</f>
        <v>0</v>
      </c>
      <c r="I24" s="17">
        <f t="shared" ref="I24" si="191">_xlfn.LET(
    _xlpm.対象月, H$27,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J24" s="17">
        <f t="shared" ref="J24" si="192">_xlfn.LET(
    _xlpm.対象月, J$27,
    _xlpm.出火月列, $AV:$AV,
    _xlpm.死者数列, $BM:$BM,
    SUMIF(_xlpm.出火月列, _xlpm.対象月, _xlpm.死者数列)
)</f>
        <v>0</v>
      </c>
      <c r="K24" s="17">
        <f t="shared" ref="K24" si="193">_xlfn.LET(
    _xlpm.対象月, J$27,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L24" s="17">
        <f t="shared" ref="L24" si="194">_xlfn.LET(
    _xlpm.対象月, L$27,
    _xlpm.出火月列, $AV:$AV,
    _xlpm.死者数列, $BM:$BM,
    SUMIF(_xlpm.出火月列, _xlpm.対象月, _xlpm.死者数列)
)</f>
        <v>0</v>
      </c>
      <c r="M24" s="17">
        <f t="shared" ref="M24" si="195">_xlfn.LET(
    _xlpm.対象月, L$27,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N24" s="17">
        <f t="shared" ref="N24" si="196">_xlfn.LET(
    _xlpm.対象月, N$27,
    _xlpm.出火月列, $AV:$AV,
    _xlpm.死者数列, $BM:$BM,
    SUMIF(_xlpm.出火月列, _xlpm.対象月, _xlpm.死者数列)
)</f>
        <v>0</v>
      </c>
      <c r="O24" s="17">
        <f t="shared" ref="O24" si="197">_xlfn.LET(
    _xlpm.対象月, N$27,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P24" s="17">
        <f t="shared" ref="P24" si="198">_xlfn.LET(
    _xlpm.対象月, P$27,
    _xlpm.出火月列, $AV:$AV,
    _xlpm.死者数列, $BM:$BM,
    SUMIF(_xlpm.出火月列, _xlpm.対象月, _xlpm.死者数列)
)</f>
        <v>1</v>
      </c>
      <c r="Q24" s="17">
        <f t="shared" ref="Q24" si="199">_xlfn.LET(
    _xlpm.対象月, P$27,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R24" s="17">
        <f t="shared" ref="R24" si="200">_xlfn.LET(
    _xlpm.対象月, R$27,
    _xlpm.出火月列, $AV:$AV,
    _xlpm.死者数列, $BM:$BM,
    SUMIF(_xlpm.出火月列, _xlpm.対象月, _xlpm.死者数列)
)</f>
        <v>0</v>
      </c>
      <c r="S24" s="17">
        <f t="shared" ref="S24" si="201">_xlfn.LET(
    _xlpm.対象月, R$27,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T24" s="17">
        <f t="shared" ref="T24" si="202">_xlfn.LET(
    _xlpm.対象月, T$27,
    _xlpm.出火月列, $AV:$AV,
    _xlpm.死者数列, $BM:$BM,
    SUMIF(_xlpm.出火月列, _xlpm.対象月, _xlpm.死者数列)
)</f>
        <v>0</v>
      </c>
      <c r="U24" s="17">
        <f t="shared" ref="U24" si="203">_xlfn.LET(
    _xlpm.対象月, T$27,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V24" s="17">
        <f t="shared" ref="V24" si="204">_xlfn.LET(
    _xlpm.対象月, V$27,
    _xlpm.出火月列, $AV:$AV,
    _xlpm.死者数列, $BM:$BM,
    SUMIF(_xlpm.出火月列, _xlpm.対象月, _xlpm.死者数列)
)</f>
        <v>0</v>
      </c>
      <c r="W24" s="17">
        <f t="shared" ref="W24" si="205">_xlfn.LET(
    _xlpm.対象月, V$27,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X24" s="17">
        <f t="shared" ref="X24" si="206">_xlfn.LET(
    _xlpm.対象月, X$27,
    _xlpm.出火月列, $AV:$AV,
    _xlpm.死者数列, $BM:$BM,
    SUMIF(_xlpm.出火月列, _xlpm.対象月, _xlpm.死者数列)
)</f>
        <v>0</v>
      </c>
      <c r="Y24" s="17">
        <f t="shared" ref="Y24" si="207">_xlfn.LET(
    _xlpm.対象月, X$27,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Z24" s="17">
        <f t="shared" ref="Z24" si="208">_xlfn.LET(
    _xlpm.対象月, Z$27,
    _xlpm.出火月列, $AV:$AV,
    _xlpm.死者数列, $BM:$BM,
    SUMIF(_xlpm.出火月列, _xlpm.対象月, _xlpm.死者数列)
)</f>
        <v>0</v>
      </c>
      <c r="AA24" s="17">
        <f t="shared" ref="AA24" si="209">_xlfn.LET(
    _xlpm.対象月, Z$27,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B24" s="17">
        <f t="shared" ref="AB24" si="210">_xlfn.LET(
    _xlpm.対象月, AB$27,
    _xlpm.出火月列, $AV:$AV,
    _xlpm.死者数列, $BM:$BM,
    SUMIF(_xlpm.出火月列, _xlpm.対象月, _xlpm.死者数列)
)</f>
        <v>0</v>
      </c>
      <c r="AC24" s="17">
        <f t="shared" ref="AC24" si="211">_xlfn.LET(
    _xlpm.対象月, AB$27,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F24" s="5" t="s">
        <v>69</v>
      </c>
      <c r="AU24" s="1">
        <v>1</v>
      </c>
      <c r="AV24" s="1">
        <v>3</v>
      </c>
      <c r="AW24" s="1">
        <v>0</v>
      </c>
      <c r="AX24" s="1">
        <v>6</v>
      </c>
      <c r="AY24" s="1">
        <v>0</v>
      </c>
      <c r="AZ24" s="1">
        <v>0</v>
      </c>
      <c r="BA24" s="1">
        <v>399</v>
      </c>
      <c r="BB24" s="1">
        <v>0</v>
      </c>
      <c r="BC24" s="1">
        <v>0</v>
      </c>
      <c r="BD24" s="1">
        <v>0</v>
      </c>
      <c r="BE24" s="1">
        <v>1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1</v>
      </c>
      <c r="BM24" s="1">
        <v>0</v>
      </c>
      <c r="BN24" s="1">
        <v>0</v>
      </c>
      <c r="BO24" s="1">
        <v>0</v>
      </c>
      <c r="BP24" s="1" t="s">
        <v>111</v>
      </c>
      <c r="BQ24" s="1">
        <v>17</v>
      </c>
    </row>
    <row r="25" spans="1:69" ht="14.25">
      <c r="B25" s="20" t="s">
        <v>61</v>
      </c>
      <c r="F25" s="18">
        <f>_xlfn.LET(
    _xlpm.対象月, F$27,
    _xlpm.出火月列, $AV:$AV,
    _xlpm.負傷者30日死列, $BN:$BN,
    SUMIF(_xlpm.出火月列, _xlpm.対象月, _xlpm.負傷者30日死列)
)</f>
        <v>0</v>
      </c>
      <c r="G25" s="18">
        <f>_xlfn.LET(
    _xlpm.対象月, G$27,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H25" s="18">
        <f t="shared" ref="H25" si="212">_xlfn.LET(
    _xlpm.対象月, H$27,
    _xlpm.出火月列, $AV:$AV,
    _xlpm.負傷者30日死列, $BN:$BN,
    SUMIF(_xlpm.出火月列, _xlpm.対象月, _xlpm.負傷者30日死列)
)</f>
        <v>0</v>
      </c>
      <c r="I25" s="18">
        <f t="shared" ref="I25" si="213">_xlfn.LET(
    _xlpm.対象月, I$27,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J25" s="18">
        <f t="shared" ref="J25" si="214">_xlfn.LET(
    _xlpm.対象月, J$27,
    _xlpm.出火月列, $AV:$AV,
    _xlpm.負傷者30日死列, $BN:$BN,
    SUMIF(_xlpm.出火月列, _xlpm.対象月, _xlpm.負傷者30日死列)
)</f>
        <v>0</v>
      </c>
      <c r="K25" s="18">
        <f t="shared" ref="K25" si="215">_xlfn.LET(
    _xlpm.対象月, K$27,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L25" s="18">
        <f t="shared" ref="L25" si="216">_xlfn.LET(
    _xlpm.対象月, L$27,
    _xlpm.出火月列, $AV:$AV,
    _xlpm.負傷者30日死列, $BN:$BN,
    SUMIF(_xlpm.出火月列, _xlpm.対象月, _xlpm.負傷者30日死列)
)</f>
        <v>0</v>
      </c>
      <c r="M25" s="18">
        <f t="shared" ref="M25" si="217">_xlfn.LET(
    _xlpm.対象月, M$27,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N25" s="18">
        <f t="shared" ref="N25" si="218">_xlfn.LET(
    _xlpm.対象月, N$27,
    _xlpm.出火月列, $AV:$AV,
    _xlpm.負傷者30日死列, $BN:$BN,
    SUMIF(_xlpm.出火月列, _xlpm.対象月, _xlpm.負傷者30日死列)
)</f>
        <v>0</v>
      </c>
      <c r="O25" s="18">
        <f t="shared" ref="O25" si="219">_xlfn.LET(
    _xlpm.対象月, O$27,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P25" s="18">
        <f t="shared" ref="P25" si="220">_xlfn.LET(
    _xlpm.対象月, P$27,
    _xlpm.出火月列, $AV:$AV,
    _xlpm.負傷者30日死列, $BN:$BN,
    SUMIF(_xlpm.出火月列, _xlpm.対象月, _xlpm.負傷者30日死列)
)</f>
        <v>0</v>
      </c>
      <c r="Q25" s="18">
        <f t="shared" ref="Q25" si="221">_xlfn.LET(
    _xlpm.対象月, Q$27,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R25" s="18">
        <f t="shared" ref="R25" si="222">_xlfn.LET(
    _xlpm.対象月, R$27,
    _xlpm.出火月列, $AV:$AV,
    _xlpm.負傷者30日死列, $BN:$BN,
    SUMIF(_xlpm.出火月列, _xlpm.対象月, _xlpm.負傷者30日死列)
)</f>
        <v>0</v>
      </c>
      <c r="S25" s="18">
        <f t="shared" ref="S25" si="223">_xlfn.LET(
    _xlpm.対象月, S$27,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T25" s="18">
        <f t="shared" ref="T25" si="224">_xlfn.LET(
    _xlpm.対象月, T$27,
    _xlpm.出火月列, $AV:$AV,
    _xlpm.負傷者30日死列, $BN:$BN,
    SUMIF(_xlpm.出火月列, _xlpm.対象月, _xlpm.負傷者30日死列)
)</f>
        <v>0</v>
      </c>
      <c r="U25" s="18">
        <f t="shared" ref="U25" si="225">_xlfn.LET(
    _xlpm.対象月, U$27,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V25" s="18">
        <f t="shared" ref="V25" si="226">_xlfn.LET(
    _xlpm.対象月, V$27,
    _xlpm.出火月列, $AV:$AV,
    _xlpm.負傷者30日死列, $BN:$BN,
    SUMIF(_xlpm.出火月列, _xlpm.対象月, _xlpm.負傷者30日死列)
)</f>
        <v>0</v>
      </c>
      <c r="W25" s="18">
        <f t="shared" ref="W25" si="227">_xlfn.LET(
    _xlpm.対象月, W$27,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X25" s="18">
        <f t="shared" ref="X25" si="228">_xlfn.LET(
    _xlpm.対象月, X$27,
    _xlpm.出火月列, $AV:$AV,
    _xlpm.負傷者30日死列, $BN:$BN,
    SUMIF(_xlpm.出火月列, _xlpm.対象月, _xlpm.負傷者30日死列)
)</f>
        <v>0</v>
      </c>
      <c r="Y25" s="18">
        <f t="shared" ref="Y25" si="229">_xlfn.LET(
    _xlpm.対象月, Y$27,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Z25" s="18">
        <f t="shared" ref="Z25" si="230">_xlfn.LET(
    _xlpm.対象月, Z$27,
    _xlpm.出火月列, $AV:$AV,
    _xlpm.負傷者30日死列, $BN:$BN,
    SUMIF(_xlpm.出火月列, _xlpm.対象月, _xlpm.負傷者30日死列)
)</f>
        <v>0</v>
      </c>
      <c r="AA25" s="18">
        <f t="shared" ref="AA25" si="231">_xlfn.LET(
    _xlpm.対象月, AA$27,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B25" s="18">
        <f t="shared" ref="AB25" si="232">_xlfn.LET(
    _xlpm.対象月, AB$27,
    _xlpm.出火月列, $AV:$AV,
    _xlpm.負傷者30日死列, $BN:$BN,
    SUMIF(_xlpm.出火月列, _xlpm.対象月, _xlpm.負傷者30日死列)
)</f>
        <v>0</v>
      </c>
      <c r="AC25" s="18">
        <f t="shared" ref="AC25" si="233">_xlfn.LET(
    _xlpm.対象月, AC$27,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F25" s="5" t="s">
        <v>68</v>
      </c>
      <c r="AU25" s="1">
        <v>1</v>
      </c>
      <c r="AV25" s="1">
        <v>3</v>
      </c>
      <c r="AW25" s="1">
        <v>0</v>
      </c>
      <c r="AX25" s="1">
        <v>1</v>
      </c>
      <c r="AY25" s="1">
        <v>0</v>
      </c>
      <c r="AZ25" s="1">
        <v>41</v>
      </c>
      <c r="BA25" s="1">
        <v>263</v>
      </c>
      <c r="BB25" s="1">
        <v>190</v>
      </c>
      <c r="BC25" s="1">
        <v>0</v>
      </c>
      <c r="BD25" s="1">
        <v>0</v>
      </c>
      <c r="BE25" s="1">
        <v>779</v>
      </c>
      <c r="BF25" s="1">
        <v>0</v>
      </c>
      <c r="BG25" s="1">
        <v>1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1</v>
      </c>
      <c r="BP25" s="1" t="s">
        <v>111</v>
      </c>
      <c r="BQ25" s="1">
        <v>20</v>
      </c>
    </row>
    <row r="26" spans="1:69">
      <c r="AF26" s="5" t="s">
        <v>67</v>
      </c>
      <c r="AU26" s="1">
        <v>1</v>
      </c>
      <c r="AV26" s="1">
        <v>3</v>
      </c>
      <c r="AW26" s="1">
        <v>0</v>
      </c>
      <c r="AX26" s="1">
        <v>6</v>
      </c>
      <c r="AY26" s="1">
        <v>0</v>
      </c>
      <c r="AZ26" s="1">
        <v>0</v>
      </c>
      <c r="BA26" s="1">
        <v>311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 t="s">
        <v>111</v>
      </c>
      <c r="BQ26" s="1">
        <v>22</v>
      </c>
    </row>
    <row r="27" spans="1:69">
      <c r="E27" s="1" t="s">
        <v>91</v>
      </c>
      <c r="F27" s="1">
        <v>1</v>
      </c>
      <c r="G27" s="1">
        <v>1</v>
      </c>
      <c r="H27" s="1">
        <v>2</v>
      </c>
      <c r="I27" s="1">
        <v>2</v>
      </c>
      <c r="J27" s="1">
        <v>3</v>
      </c>
      <c r="K27" s="1">
        <v>3</v>
      </c>
      <c r="L27" s="1">
        <v>4</v>
      </c>
      <c r="M27" s="1">
        <v>4</v>
      </c>
      <c r="N27" s="1">
        <v>5</v>
      </c>
      <c r="O27" s="1">
        <v>5</v>
      </c>
      <c r="P27" s="1">
        <v>6</v>
      </c>
      <c r="Q27" s="1">
        <v>6</v>
      </c>
      <c r="R27" s="1">
        <v>7</v>
      </c>
      <c r="S27" s="1">
        <v>7</v>
      </c>
      <c r="T27" s="1">
        <v>8</v>
      </c>
      <c r="U27" s="1">
        <v>8</v>
      </c>
      <c r="V27" s="1">
        <v>9</v>
      </c>
      <c r="W27" s="1">
        <v>9</v>
      </c>
      <c r="X27" s="1">
        <v>10</v>
      </c>
      <c r="Y27" s="1">
        <v>10</v>
      </c>
      <c r="Z27" s="1">
        <v>11</v>
      </c>
      <c r="AA27" s="1">
        <v>11</v>
      </c>
      <c r="AB27" s="1">
        <v>12</v>
      </c>
      <c r="AC27" s="1">
        <v>12</v>
      </c>
      <c r="AF27" s="5" t="s">
        <v>66</v>
      </c>
      <c r="AU27" s="1">
        <v>1</v>
      </c>
      <c r="AV27" s="1">
        <v>3</v>
      </c>
      <c r="AW27" s="1">
        <v>0</v>
      </c>
      <c r="AX27" s="1">
        <v>6</v>
      </c>
      <c r="AY27" s="1">
        <v>0</v>
      </c>
      <c r="AZ27" s="1">
        <v>0</v>
      </c>
      <c r="BA27" s="1">
        <v>396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 t="s">
        <v>113</v>
      </c>
      <c r="BQ27" s="1">
        <v>18</v>
      </c>
    </row>
    <row r="28" spans="1:69">
      <c r="AF28" s="5" t="s">
        <v>65</v>
      </c>
      <c r="AU28" s="1">
        <v>1</v>
      </c>
      <c r="AV28" s="1">
        <v>3</v>
      </c>
      <c r="AW28" s="1">
        <v>0</v>
      </c>
      <c r="AX28" s="1">
        <v>3</v>
      </c>
      <c r="AY28" s="1">
        <v>0</v>
      </c>
      <c r="AZ28" s="1">
        <v>0</v>
      </c>
      <c r="BA28" s="1">
        <v>417</v>
      </c>
      <c r="BB28" s="1">
        <v>0</v>
      </c>
      <c r="BC28" s="1">
        <v>0</v>
      </c>
      <c r="BD28" s="1">
        <v>0</v>
      </c>
      <c r="BE28" s="1">
        <v>920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 t="s">
        <v>113</v>
      </c>
      <c r="BQ28" s="1">
        <v>19</v>
      </c>
    </row>
    <row r="29" spans="1:69">
      <c r="AF29" s="5" t="s">
        <v>64</v>
      </c>
      <c r="AU29" s="1">
        <v>1</v>
      </c>
      <c r="AV29" s="1">
        <v>3</v>
      </c>
      <c r="AW29" s="1">
        <v>0</v>
      </c>
      <c r="AX29" s="1">
        <v>6</v>
      </c>
      <c r="AY29" s="1">
        <v>0</v>
      </c>
      <c r="AZ29" s="1">
        <v>0</v>
      </c>
      <c r="BA29" s="1">
        <v>396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 t="s">
        <v>109</v>
      </c>
      <c r="BQ29" s="1">
        <v>21</v>
      </c>
    </row>
    <row r="30" spans="1:69">
      <c r="F30" s="1" t="s">
        <v>94</v>
      </c>
      <c r="L30" s="1" t="s">
        <v>75</v>
      </c>
      <c r="AF30" s="5" t="s">
        <v>63</v>
      </c>
      <c r="AU30" s="1">
        <v>1</v>
      </c>
      <c r="AV30" s="1">
        <v>3</v>
      </c>
      <c r="AW30" s="1">
        <v>0</v>
      </c>
      <c r="AX30" s="1">
        <v>6</v>
      </c>
      <c r="AY30" s="1">
        <v>0</v>
      </c>
      <c r="AZ30" s="1">
        <v>0</v>
      </c>
      <c r="BA30" s="1">
        <v>396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1</v>
      </c>
      <c r="BM30" s="1">
        <v>0</v>
      </c>
      <c r="BN30" s="1">
        <v>0</v>
      </c>
      <c r="BO30" s="1">
        <v>0</v>
      </c>
      <c r="BP30" s="1" t="s">
        <v>109</v>
      </c>
      <c r="BQ30" s="1">
        <v>23</v>
      </c>
    </row>
    <row r="31" spans="1:69">
      <c r="AF31" s="5" t="s">
        <v>62</v>
      </c>
      <c r="AU31" s="1">
        <v>1</v>
      </c>
      <c r="AV31" s="1">
        <v>3</v>
      </c>
      <c r="AW31" s="1">
        <v>0</v>
      </c>
      <c r="AX31" s="1">
        <v>6</v>
      </c>
      <c r="AY31" s="1">
        <v>0</v>
      </c>
      <c r="AZ31" s="1">
        <v>0</v>
      </c>
      <c r="BA31" s="1">
        <v>396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 t="s">
        <v>114</v>
      </c>
      <c r="BQ31" s="1">
        <v>24</v>
      </c>
    </row>
    <row r="32" spans="1:69">
      <c r="F32" s="1" t="s">
        <v>96</v>
      </c>
      <c r="G32" s="1" t="s">
        <v>95</v>
      </c>
      <c r="H32" s="1" t="s">
        <v>97</v>
      </c>
      <c r="L32" s="1" t="s">
        <v>98</v>
      </c>
      <c r="M32" s="1" t="s">
        <v>99</v>
      </c>
      <c r="O32" s="1" t="s">
        <v>100</v>
      </c>
      <c r="P32" s="1" t="s">
        <v>101</v>
      </c>
      <c r="AU32" s="1">
        <v>1</v>
      </c>
      <c r="AV32" s="1">
        <v>4</v>
      </c>
      <c r="AW32" s="1">
        <v>0</v>
      </c>
      <c r="AX32" s="1">
        <v>1</v>
      </c>
      <c r="AY32" s="1">
        <v>31</v>
      </c>
      <c r="AZ32" s="1">
        <v>32</v>
      </c>
      <c r="BA32" s="1">
        <v>275</v>
      </c>
      <c r="BB32" s="1">
        <v>7</v>
      </c>
      <c r="BC32" s="1">
        <v>0</v>
      </c>
      <c r="BD32" s="1">
        <v>0</v>
      </c>
      <c r="BE32" s="1">
        <v>4764</v>
      </c>
      <c r="BF32" s="1">
        <v>0</v>
      </c>
      <c r="BG32" s="1">
        <v>1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0</v>
      </c>
      <c r="BO32" s="1">
        <v>3</v>
      </c>
      <c r="BP32" s="1" t="s">
        <v>108</v>
      </c>
      <c r="BQ32" s="1">
        <v>26</v>
      </c>
    </row>
    <row r="33" spans="3:69">
      <c r="AF33" s="19" t="s">
        <v>58</v>
      </c>
      <c r="AG33"/>
      <c r="AH33"/>
      <c r="AU33" s="1">
        <v>1</v>
      </c>
      <c r="AV33" s="1">
        <v>4</v>
      </c>
      <c r="AW33" s="1">
        <v>0</v>
      </c>
      <c r="AX33" s="1">
        <v>3</v>
      </c>
      <c r="AY33" s="1">
        <v>0</v>
      </c>
      <c r="AZ33" s="1">
        <v>0</v>
      </c>
      <c r="BA33" s="1">
        <v>275</v>
      </c>
      <c r="BB33" s="1">
        <v>0</v>
      </c>
      <c r="BC33" s="1">
        <v>0</v>
      </c>
      <c r="BD33" s="1">
        <v>0</v>
      </c>
      <c r="BE33" s="1">
        <v>200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 t="s">
        <v>108</v>
      </c>
      <c r="BQ33" s="1">
        <v>28</v>
      </c>
    </row>
    <row r="34" spans="3:69">
      <c r="C34" s="1" t="s">
        <v>22</v>
      </c>
      <c r="D34" s="1" t="s">
        <v>50</v>
      </c>
      <c r="F34" s="1">
        <v>0</v>
      </c>
      <c r="H34" s="1">
        <v>61</v>
      </c>
      <c r="J34" s="1" t="s">
        <v>30</v>
      </c>
      <c r="L34" s="1">
        <v>100</v>
      </c>
      <c r="M34" s="1">
        <v>111</v>
      </c>
      <c r="N34" s="1" t="s">
        <v>95</v>
      </c>
      <c r="O34" s="1">
        <v>113</v>
      </c>
      <c r="P34" s="1">
        <v>199</v>
      </c>
      <c r="R34" s="1" t="s">
        <v>102</v>
      </c>
      <c r="AF34" s="19" t="s">
        <v>59</v>
      </c>
      <c r="AG34"/>
      <c r="AH34"/>
      <c r="AU34" s="1">
        <v>1</v>
      </c>
      <c r="AV34" s="1">
        <v>4</v>
      </c>
      <c r="AW34" s="1">
        <v>0</v>
      </c>
      <c r="AX34" s="1">
        <v>6</v>
      </c>
      <c r="AY34" s="1">
        <v>0</v>
      </c>
      <c r="AZ34" s="1">
        <v>0</v>
      </c>
      <c r="BA34" s="1">
        <v>311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 t="s">
        <v>108</v>
      </c>
      <c r="BQ34" s="1">
        <v>29</v>
      </c>
    </row>
    <row r="35" spans="3:69">
      <c r="D35" s="1" t="s">
        <v>92</v>
      </c>
      <c r="F35" s="1">
        <v>0</v>
      </c>
      <c r="H35" s="1">
        <v>61</v>
      </c>
      <c r="J35" s="1" t="s">
        <v>30</v>
      </c>
      <c r="L35" s="1">
        <v>200</v>
      </c>
      <c r="M35" s="1">
        <v>299</v>
      </c>
      <c r="R35" s="1" t="s">
        <v>103</v>
      </c>
      <c r="AF35" s="19" t="s">
        <v>60</v>
      </c>
      <c r="AG35"/>
      <c r="AH35"/>
      <c r="AU35" s="1">
        <v>1</v>
      </c>
      <c r="AV35" s="1">
        <v>4</v>
      </c>
      <c r="AW35" s="1">
        <v>0</v>
      </c>
      <c r="AX35" s="1">
        <v>3</v>
      </c>
      <c r="AY35" s="1">
        <v>0</v>
      </c>
      <c r="AZ35" s="1">
        <v>0</v>
      </c>
      <c r="BA35" s="1">
        <v>232</v>
      </c>
      <c r="BB35" s="1">
        <v>0</v>
      </c>
      <c r="BC35" s="1">
        <v>0</v>
      </c>
      <c r="BD35" s="1">
        <v>0</v>
      </c>
      <c r="BE35" s="1">
        <v>350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1</v>
      </c>
      <c r="BM35" s="1">
        <v>0</v>
      </c>
      <c r="BN35" s="1">
        <v>0</v>
      </c>
      <c r="BO35" s="1">
        <v>0</v>
      </c>
      <c r="BP35" s="1" t="s">
        <v>108</v>
      </c>
      <c r="BQ35" s="1">
        <v>31</v>
      </c>
    </row>
    <row r="36" spans="3:69">
      <c r="D36" s="1" t="s">
        <v>93</v>
      </c>
      <c r="F36" s="1">
        <v>19</v>
      </c>
      <c r="J36" s="1" t="s">
        <v>95</v>
      </c>
      <c r="L36" s="1">
        <v>112</v>
      </c>
      <c r="M36" s="1">
        <v>112</v>
      </c>
      <c r="R36" s="1" t="s">
        <v>103</v>
      </c>
      <c r="AU36" s="1">
        <v>1</v>
      </c>
      <c r="AV36" s="1">
        <v>4</v>
      </c>
      <c r="AW36" s="1">
        <v>0</v>
      </c>
      <c r="AX36" s="1">
        <v>1</v>
      </c>
      <c r="AY36" s="1">
        <v>0</v>
      </c>
      <c r="AZ36" s="1">
        <v>111</v>
      </c>
      <c r="BA36" s="1">
        <v>275</v>
      </c>
      <c r="BB36" s="1">
        <v>0</v>
      </c>
      <c r="BC36" s="1">
        <v>0</v>
      </c>
      <c r="BD36" s="1">
        <v>0</v>
      </c>
      <c r="BE36" s="1">
        <v>1</v>
      </c>
      <c r="BF36" s="1">
        <v>0</v>
      </c>
      <c r="BG36" s="1">
        <v>1</v>
      </c>
      <c r="BH36" s="1">
        <v>1</v>
      </c>
      <c r="BI36" s="1">
        <v>0</v>
      </c>
      <c r="BJ36" s="1">
        <v>0</v>
      </c>
      <c r="BK36" s="1">
        <v>0</v>
      </c>
      <c r="BL36" s="1">
        <v>0</v>
      </c>
      <c r="BM36" s="1">
        <v>0</v>
      </c>
      <c r="BN36" s="1">
        <v>0</v>
      </c>
      <c r="BO36" s="1">
        <v>4</v>
      </c>
      <c r="BP36" s="1" t="s">
        <v>108</v>
      </c>
      <c r="BQ36" s="1">
        <v>34</v>
      </c>
    </row>
    <row r="37" spans="3:69">
      <c r="AU37" s="1">
        <v>1</v>
      </c>
      <c r="AV37" s="1">
        <v>4</v>
      </c>
      <c r="AW37" s="1">
        <v>0</v>
      </c>
      <c r="AX37" s="1">
        <v>6</v>
      </c>
      <c r="AY37" s="1">
        <v>0</v>
      </c>
      <c r="AZ37" s="1">
        <v>0</v>
      </c>
      <c r="BA37" s="1">
        <v>311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 t="s">
        <v>110</v>
      </c>
      <c r="BQ37" s="1">
        <v>30</v>
      </c>
    </row>
    <row r="38" spans="3:69">
      <c r="D38" s="1" t="s">
        <v>104</v>
      </c>
      <c r="F38" s="1">
        <f>COUNTIFS($AV:$AV, F$27, $AX:$AX, $AD9,$AY:$AY,0,$AZ:$AZ,"&gt;=100",$AZ:$AZ,"&lt;=199")
+COUNTIFS($AV:$AV, F$27, $AX:$AX, $AD9,$AY:$AY,"&gt;=61",$AZ:$AZ,"&gt;=100",$AZ:$AZ,"&lt;=199")</f>
        <v>1</v>
      </c>
      <c r="G38" s="1">
        <f>COUNTIFS($AV:$AV, G$27, $AX:$AX, $AD9,$AW:$AW, 1,$AY:$AY,0,$AZ:$AZ,"&gt;=100",$AZ:$AZ,"&lt;=199")
+COUNTIFS($AV:$AV, G$27, $AX:$AX, $AD9,$AW:$AW, 1,$AY:$AY,"&gt;=61",$AZ:$AZ,"&gt;=100",$AZ:$AZ,"&lt;=199")</f>
        <v>0</v>
      </c>
      <c r="H38" s="1">
        <f>COUNTIFS($AV:$AV, H$27, $AX:$AX, $AD9,$AY:$AY,0,$AZ:$AZ,"&gt;=100",$AZ:$AZ,"&lt;=199")
+COUNTIFS($AV:$AV, H$27, $AX:$AX, $AD9,$AY:$AY,"&gt;=61",$AZ:$AZ,"&gt;=100",$AZ:$AZ,"&lt;=199")</f>
        <v>1</v>
      </c>
      <c r="I38" s="1">
        <f>COUNTIFS($AV:$AV, I$27, $AX:$AX, $AD9,$AW:$AW, 1,$AY:$AY,0,$AZ:$AZ,"&gt;=100",$AZ:$AZ,"&lt;=199")
+COUNTIFS($AV:$AV, I$27, $AX:$AX, $AD9,$AW:$AW, 1,$AY:$AY,"&gt;=61",$AZ:$AZ,"&gt;=100",$AZ:$AZ,"&lt;=199")</f>
        <v>0</v>
      </c>
      <c r="J38" s="1">
        <f>COUNTIFS($AV:$AV, J$27, $AX:$AX, $AD9,$AY:$AY,0,$AZ:$AZ,"&gt;=100",$AZ:$AZ,"&lt;=199")
+COUNTIFS($AV:$AV, J$27, $AX:$AX, $AD9,$AY:$AY,"&gt;=61",$AZ:$AZ,"&gt;=100",$AZ:$AZ,"&lt;=199")</f>
        <v>0</v>
      </c>
      <c r="K38" s="1">
        <f>COUNTIFS($AV:$AV, K$27, $AX:$AX, $AD9,$AW:$AW, 1,$AY:$AY,0,$AZ:$AZ,"&gt;=100",$AZ:$AZ,"&lt;=199")
+COUNTIFS($AV:$AV, K$27, $AX:$AX, $AD9,$AW:$AW, 1,$AY:$AY,"&gt;=61",$AZ:$AZ,"&gt;=100",$AZ:$AZ,"&lt;=199")</f>
        <v>0</v>
      </c>
      <c r="L38" s="1">
        <f>COUNTIFS($AV:$AV, L$27, $AX:$AX, $AD9,$AY:$AY,0,$AZ:$AZ,"&gt;=100",$AZ:$AZ,"&lt;=199")
+COUNTIFS($AV:$AV, L$27, $AX:$AX, $AD9,$AY:$AY,"&gt;=61",$AZ:$AZ,"&gt;=100",$AZ:$AZ,"&lt;=199")</f>
        <v>1</v>
      </c>
      <c r="M38" s="1">
        <f>COUNTIFS($AV:$AV, M$27, $AX:$AX, $AD9,$AW:$AW, 1,$AY:$AY,0,$AZ:$AZ,"&gt;=100",$AZ:$AZ,"&lt;=199")
+COUNTIFS($AV:$AV, M$27, $AX:$AX, $AD9,$AW:$AW, 1,$AY:$AY,"&gt;=61",$AZ:$AZ,"&gt;=100",$AZ:$AZ,"&lt;=199")</f>
        <v>0</v>
      </c>
      <c r="N38" s="1">
        <f>COUNTIFS($AV:$AV, N$27, $AX:$AX, $AD9,$AY:$AY,0,$AZ:$AZ,"&gt;=100",$AZ:$AZ,"&lt;=199")
+COUNTIFS($AV:$AV, N$27, $AX:$AX, $AD9,$AY:$AY,"&gt;=61",$AZ:$AZ,"&gt;=100",$AZ:$AZ,"&lt;=199")</f>
        <v>3</v>
      </c>
      <c r="O38" s="1">
        <f>COUNTIFS($AV:$AV, O$27, $AX:$AX, $AD9,$AW:$AW, 1,$AY:$AY,0,$AZ:$AZ,"&gt;=100",$AZ:$AZ,"&lt;=199")
+COUNTIFS($AV:$AV, O$27, $AX:$AX, $AD9,$AW:$AW, 1,$AY:$AY,"&gt;=61",$AZ:$AZ,"&gt;=100",$AZ:$AZ,"&lt;=199")</f>
        <v>0</v>
      </c>
      <c r="P38" s="1">
        <f>COUNTIFS($AV:$AV, P$27, $AX:$AX, $AD9,$AY:$AY,0,$AZ:$AZ,"&gt;=100",$AZ:$AZ,"&lt;=199")
+COUNTIFS($AV:$AV, P$27, $AX:$AX, $AD9,$AY:$AY,"&gt;=61",$AZ:$AZ,"&gt;=100",$AZ:$AZ,"&lt;=199")</f>
        <v>3</v>
      </c>
      <c r="Q38" s="1">
        <f>COUNTIFS($AV:$AV, Q$27, $AX:$AX, $AD9,$AW:$AW, 1,$AY:$AY,0,$AZ:$AZ,"&gt;=100",$AZ:$AZ,"&lt;=199")
+COUNTIFS($AV:$AV, Q$27, $AX:$AX, $AD9,$AW:$AW, 1,$AY:$AY,"&gt;=61",$AZ:$AZ,"&gt;=100",$AZ:$AZ,"&lt;=199")</f>
        <v>0</v>
      </c>
      <c r="R38" s="1">
        <f>COUNTIFS($AV:$AV, R$27, $AX:$AX, $AD9,$AY:$AY,0,$AZ:$AZ,"&gt;=100",$AZ:$AZ,"&lt;=199")
+COUNTIFS($AV:$AV, R$27, $AX:$AX, $AD9,$AY:$AY,"&gt;=61",$AZ:$AZ,"&gt;=100",$AZ:$AZ,"&lt;=199")</f>
        <v>0</v>
      </c>
      <c r="S38" s="1">
        <f>COUNTIFS($AV:$AV, S$27, $AX:$AX, $AD9,$AW:$AW, 1,$AY:$AY,0,$AZ:$AZ,"&gt;=100",$AZ:$AZ,"&lt;=199")
+COUNTIFS($AV:$AV, S$27, $AX:$AX, $AD9,$AW:$AW, 1,$AY:$AY,"&gt;=61",$AZ:$AZ,"&gt;=100",$AZ:$AZ,"&lt;=199")</f>
        <v>0</v>
      </c>
      <c r="T38" s="1">
        <f>COUNTIFS($AV:$AV, T$27, $AX:$AX, $AD9,$AY:$AY,0,$AZ:$AZ,"&gt;=100",$AZ:$AZ,"&lt;=199")
+COUNTIFS($AV:$AV, T$27, $AX:$AX, $AD9,$AY:$AY,"&gt;=61",$AZ:$AZ,"&gt;=100",$AZ:$AZ,"&lt;=199")</f>
        <v>0</v>
      </c>
      <c r="U38" s="1">
        <f>COUNTIFS($AV:$AV, U$27, $AX:$AX, $AD9,$AW:$AW, 1,$AY:$AY,0,$AZ:$AZ,"&gt;=100",$AZ:$AZ,"&lt;=199")
+COUNTIFS($AV:$AV, U$27, $AX:$AX, $AD9,$AW:$AW, 1,$AY:$AY,"&gt;=61",$AZ:$AZ,"&gt;=100",$AZ:$AZ,"&lt;=199")</f>
        <v>0</v>
      </c>
      <c r="V38" s="1">
        <f>COUNTIFS($AV:$AV, V$27, $AX:$AX, $AD9,$AY:$AY,0,$AZ:$AZ,"&gt;=100",$AZ:$AZ,"&lt;=199")
+COUNTIFS($AV:$AV, V$27, $AX:$AX, $AD9,$AY:$AY,"&gt;=61",$AZ:$AZ,"&gt;=100",$AZ:$AZ,"&lt;=199")</f>
        <v>0</v>
      </c>
      <c r="W38" s="1">
        <f>COUNTIFS($AV:$AV, W$27, $AX:$AX, $AD9,$AW:$AW, 1,$AY:$AY,0,$AZ:$AZ,"&gt;=100",$AZ:$AZ,"&lt;=199")
+COUNTIFS($AV:$AV, W$27, $AX:$AX, $AD9,$AW:$AW, 1,$AY:$AY,"&gt;=61",$AZ:$AZ,"&gt;=100",$AZ:$AZ,"&lt;=199")</f>
        <v>0</v>
      </c>
      <c r="X38" s="1">
        <f>COUNTIFS($AV:$AV, X$27, $AX:$AX, $AD9,$AY:$AY,0,$AZ:$AZ,"&gt;=100",$AZ:$AZ,"&lt;=199")
+COUNTIFS($AV:$AV, X$27, $AX:$AX, $AD9,$AY:$AY,"&gt;=61",$AZ:$AZ,"&gt;=100",$AZ:$AZ,"&lt;=199")</f>
        <v>0</v>
      </c>
      <c r="Y38" s="1">
        <f>COUNTIFS($AV:$AV, Y$27, $AX:$AX, $AD9,$AW:$AW, 1,$AY:$AY,0,$AZ:$AZ,"&gt;=100",$AZ:$AZ,"&lt;=199")
+COUNTIFS($AV:$AV, Y$27, $AX:$AX, $AD9,$AW:$AW, 1,$AY:$AY,"&gt;=61",$AZ:$AZ,"&gt;=100",$AZ:$AZ,"&lt;=199")</f>
        <v>0</v>
      </c>
      <c r="Z38" s="1">
        <f>COUNTIFS($AV:$AV, Z$27, $AX:$AX, $AD9,$AY:$AY,0,$AZ:$AZ,"&gt;=100",$AZ:$AZ,"&lt;=199")
+COUNTIFS($AV:$AV, Z$27, $AX:$AX, $AD9,$AY:$AY,"&gt;=61",$AZ:$AZ,"&gt;=100",$AZ:$AZ,"&lt;=199")</f>
        <v>0</v>
      </c>
      <c r="AA38" s="1">
        <f>COUNTIFS($AV:$AV, AA$27, $AX:$AX, $AD9,$AW:$AW, 1,$AY:$AY,0,$AZ:$AZ,"&gt;=100",$AZ:$AZ,"&lt;=199")
+COUNTIFS($AV:$AV, AA$27, $AX:$AX, $AD9,$AW:$AW, 1,$AY:$AY,"&gt;=61",$AZ:$AZ,"&gt;=100",$AZ:$AZ,"&lt;=199")</f>
        <v>0</v>
      </c>
      <c r="AB38" s="1">
        <f>COUNTIFS($AV:$AV, AB$27, $AX:$AX, $AD9,$AY:$AY,0,$AZ:$AZ,"&gt;=100",$AZ:$AZ,"&lt;=199")
+COUNTIFS($AV:$AV, AB$27, $AX:$AX, $AD9,$AY:$AY,"&gt;=61",$AZ:$AZ,"&gt;=100",$AZ:$AZ,"&lt;=199")</f>
        <v>0</v>
      </c>
      <c r="AC38" s="1">
        <f>COUNTIFS($AV:$AV, AC$27, $AX:$AX, $AD9,$AW:$AW, 1,$AY:$AY,0,$AZ:$AZ,"&gt;=100",$AZ:$AZ,"&lt;=199")
+COUNTIFS($AV:$AV, AC$27, $AX:$AX, $AD9,$AW:$AW, 1,$AY:$AY,"&gt;=61",$AZ:$AZ,"&gt;=100",$AZ:$AZ,"&lt;=199")</f>
        <v>0</v>
      </c>
      <c r="AU38" s="1">
        <v>1</v>
      </c>
      <c r="AV38" s="1">
        <v>4</v>
      </c>
      <c r="AW38" s="1">
        <v>0</v>
      </c>
      <c r="AX38" s="1">
        <v>6</v>
      </c>
      <c r="AY38" s="1">
        <v>0</v>
      </c>
      <c r="AZ38" s="1">
        <v>0</v>
      </c>
      <c r="BA38" s="1">
        <v>396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 t="s">
        <v>111</v>
      </c>
      <c r="BQ38" s="1">
        <v>27</v>
      </c>
    </row>
    <row r="39" spans="3:69">
      <c r="D39" s="1" t="s">
        <v>50</v>
      </c>
      <c r="F39" s="1">
        <f t="shared" ref="F39:AC39" si="234">F38-F41</f>
        <v>1</v>
      </c>
      <c r="G39" s="1">
        <f t="shared" si="234"/>
        <v>0</v>
      </c>
      <c r="H39" s="1">
        <f t="shared" si="234"/>
        <v>0</v>
      </c>
      <c r="I39" s="1">
        <f t="shared" si="234"/>
        <v>0</v>
      </c>
      <c r="J39" s="1">
        <f t="shared" si="234"/>
        <v>0</v>
      </c>
      <c r="K39" s="1">
        <f t="shared" si="234"/>
        <v>0</v>
      </c>
      <c r="L39" s="1">
        <f t="shared" si="234"/>
        <v>1</v>
      </c>
      <c r="M39" s="1">
        <f t="shared" si="234"/>
        <v>0</v>
      </c>
      <c r="N39" s="1">
        <f t="shared" si="234"/>
        <v>3</v>
      </c>
      <c r="O39" s="1">
        <f t="shared" si="234"/>
        <v>0</v>
      </c>
      <c r="P39" s="1">
        <f t="shared" si="234"/>
        <v>3</v>
      </c>
      <c r="Q39" s="1">
        <f t="shared" si="234"/>
        <v>0</v>
      </c>
      <c r="R39" s="1">
        <f t="shared" si="234"/>
        <v>0</v>
      </c>
      <c r="S39" s="1">
        <f t="shared" si="234"/>
        <v>0</v>
      </c>
      <c r="T39" s="1">
        <f t="shared" si="234"/>
        <v>0</v>
      </c>
      <c r="U39" s="1">
        <f t="shared" si="234"/>
        <v>0</v>
      </c>
      <c r="V39" s="1">
        <f t="shared" si="234"/>
        <v>0</v>
      </c>
      <c r="W39" s="1">
        <f t="shared" si="234"/>
        <v>0</v>
      </c>
      <c r="X39" s="1">
        <f t="shared" si="234"/>
        <v>0</v>
      </c>
      <c r="Y39" s="1">
        <f t="shared" si="234"/>
        <v>0</v>
      </c>
      <c r="Z39" s="1">
        <f t="shared" si="234"/>
        <v>0</v>
      </c>
      <c r="AA39" s="1">
        <f t="shared" si="234"/>
        <v>0</v>
      </c>
      <c r="AB39" s="1">
        <f t="shared" si="234"/>
        <v>0</v>
      </c>
      <c r="AC39" s="1">
        <f t="shared" si="234"/>
        <v>0</v>
      </c>
      <c r="AU39" s="1">
        <v>1</v>
      </c>
      <c r="AV39" s="1">
        <v>4</v>
      </c>
      <c r="AW39" s="1">
        <v>0</v>
      </c>
      <c r="AX39" s="1">
        <v>6</v>
      </c>
      <c r="AY39" s="1">
        <v>0</v>
      </c>
      <c r="AZ39" s="1">
        <v>0</v>
      </c>
      <c r="BA39" s="1">
        <v>252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1</v>
      </c>
      <c r="BM39" s="1">
        <v>0</v>
      </c>
      <c r="BN39" s="1">
        <v>0</v>
      </c>
      <c r="BO39" s="1">
        <v>0</v>
      </c>
      <c r="BP39" s="1" t="s">
        <v>111</v>
      </c>
      <c r="BQ39" s="1">
        <v>33</v>
      </c>
    </row>
    <row r="40" spans="3:69">
      <c r="D40" s="1" t="s">
        <v>92</v>
      </c>
      <c r="E40" s="21"/>
      <c r="F40" s="1">
        <f>COUNTIFS($AV:$AV, F$27, $AX:$AX, $AD9,$AY:$AY,0,$AZ:$AZ,"&gt;=200",$AZ:$AZ,"&lt;=299")
+COUNTIFS($AV:$AV, F$27, $AX:$AX, $AD9,$AY:$AY,"&gt;=61",$AZ:$AZ,"&gt;=200",$AZ:$AZ,"&lt;=299")</f>
        <v>0</v>
      </c>
      <c r="G40" s="1">
        <f>COUNTIFS($AV:$AV, G$27, $AX:$AX, $AD9,$AW:$AW, 1,$AY:$AY,0,$AZ:$AZ,"&gt;=200",$AZ:$AZ,"&lt;=299")
+COUNTIFS($AV:$AV, G$27, $AX:$AX, $AD9,$AW:$AW, 1,$AY:$AY,"&gt;=61",$AZ:$AZ,"&gt;=200",$AZ:$AZ,"&lt;=299")</f>
        <v>0</v>
      </c>
      <c r="H40" s="1">
        <f t="shared" ref="H40" si="235">COUNTIFS($AV:$AV, H$27, $AX:$AX, $AD9,$AY:$AY,0,$AZ:$AZ,"&gt;=200",$AZ:$AZ,"&lt;=299")
+COUNTIFS($AV:$AV, H$27, $AX:$AX, $AD9,$AY:$AY,"&gt;=61",$AZ:$AZ,"&gt;=200",$AZ:$AZ,"&lt;=299")</f>
        <v>0</v>
      </c>
      <c r="I40" s="1">
        <f t="shared" ref="I40" si="236">COUNTIFS($AV:$AV, I$27, $AX:$AX, $AD9,$AW:$AW, 1,$AY:$AY,0,$AZ:$AZ,"&gt;=200",$AZ:$AZ,"&lt;=299")
+COUNTIFS($AV:$AV, I$27, $AX:$AX, $AD9,$AW:$AW, 1,$AY:$AY,"&gt;=61",$AZ:$AZ,"&gt;=200",$AZ:$AZ,"&lt;=299")</f>
        <v>0</v>
      </c>
      <c r="J40" s="1">
        <f t="shared" ref="J40" si="237">COUNTIFS($AV:$AV, J$27, $AX:$AX, $AD9,$AY:$AY,0,$AZ:$AZ,"&gt;=200",$AZ:$AZ,"&lt;=299")
+COUNTIFS($AV:$AV, J$27, $AX:$AX, $AD9,$AY:$AY,"&gt;=61",$AZ:$AZ,"&gt;=200",$AZ:$AZ,"&lt;=299")</f>
        <v>0</v>
      </c>
      <c r="K40" s="1">
        <f t="shared" ref="K40" si="238">COUNTIFS($AV:$AV, K$27, $AX:$AX, $AD9,$AW:$AW, 1,$AY:$AY,0,$AZ:$AZ,"&gt;=200",$AZ:$AZ,"&lt;=299")
+COUNTIFS($AV:$AV, K$27, $AX:$AX, $AD9,$AW:$AW, 1,$AY:$AY,"&gt;=61",$AZ:$AZ,"&gt;=200",$AZ:$AZ,"&lt;=299")</f>
        <v>0</v>
      </c>
      <c r="L40" s="1">
        <f t="shared" ref="L40" si="239">COUNTIFS($AV:$AV, L$27, $AX:$AX, $AD9,$AY:$AY,0,$AZ:$AZ,"&gt;=200",$AZ:$AZ,"&lt;=299")
+COUNTIFS($AV:$AV, L$27, $AX:$AX, $AD9,$AY:$AY,"&gt;=61",$AZ:$AZ,"&gt;=200",$AZ:$AZ,"&lt;=299")</f>
        <v>0</v>
      </c>
      <c r="M40" s="1">
        <f t="shared" ref="M40" si="240">COUNTIFS($AV:$AV, M$27, $AX:$AX, $AD9,$AW:$AW, 1,$AY:$AY,0,$AZ:$AZ,"&gt;=200",$AZ:$AZ,"&lt;=299")
+COUNTIFS($AV:$AV, M$27, $AX:$AX, $AD9,$AW:$AW, 1,$AY:$AY,"&gt;=61",$AZ:$AZ,"&gt;=200",$AZ:$AZ,"&lt;=299")</f>
        <v>0</v>
      </c>
      <c r="N40" s="1">
        <f t="shared" ref="N40" si="241">COUNTIFS($AV:$AV, N$27, $AX:$AX, $AD9,$AY:$AY,0,$AZ:$AZ,"&gt;=200",$AZ:$AZ,"&lt;=299")
+COUNTIFS($AV:$AV, N$27, $AX:$AX, $AD9,$AY:$AY,"&gt;=61",$AZ:$AZ,"&gt;=200",$AZ:$AZ,"&lt;=299")</f>
        <v>0</v>
      </c>
      <c r="O40" s="1">
        <f t="shared" ref="O40" si="242">COUNTIFS($AV:$AV, O$27, $AX:$AX, $AD9,$AW:$AW, 1,$AY:$AY,0,$AZ:$AZ,"&gt;=200",$AZ:$AZ,"&lt;=299")
+COUNTIFS($AV:$AV, O$27, $AX:$AX, $AD9,$AW:$AW, 1,$AY:$AY,"&gt;=61",$AZ:$AZ,"&gt;=200",$AZ:$AZ,"&lt;=299")</f>
        <v>0</v>
      </c>
      <c r="P40" s="1">
        <f t="shared" ref="P40" si="243">COUNTIFS($AV:$AV, P$27, $AX:$AX, $AD9,$AY:$AY,0,$AZ:$AZ,"&gt;=200",$AZ:$AZ,"&lt;=299")
+COUNTIFS($AV:$AV, P$27, $AX:$AX, $AD9,$AY:$AY,"&gt;=61",$AZ:$AZ,"&gt;=200",$AZ:$AZ,"&lt;=299")</f>
        <v>0</v>
      </c>
      <c r="Q40" s="1">
        <f t="shared" ref="Q40" si="244">COUNTIFS($AV:$AV, Q$27, $AX:$AX, $AD9,$AW:$AW, 1,$AY:$AY,0,$AZ:$AZ,"&gt;=200",$AZ:$AZ,"&lt;=299")
+COUNTIFS($AV:$AV, Q$27, $AX:$AX, $AD9,$AW:$AW, 1,$AY:$AY,"&gt;=61",$AZ:$AZ,"&gt;=200",$AZ:$AZ,"&lt;=299")</f>
        <v>0</v>
      </c>
      <c r="R40" s="1">
        <f t="shared" ref="R40" si="245">COUNTIFS($AV:$AV, R$27, $AX:$AX, $AD9,$AY:$AY,0,$AZ:$AZ,"&gt;=200",$AZ:$AZ,"&lt;=299")
+COUNTIFS($AV:$AV, R$27, $AX:$AX, $AD9,$AY:$AY,"&gt;=61",$AZ:$AZ,"&gt;=200",$AZ:$AZ,"&lt;=299")</f>
        <v>0</v>
      </c>
      <c r="S40" s="1">
        <f t="shared" ref="S40" si="246">COUNTIFS($AV:$AV, S$27, $AX:$AX, $AD9,$AW:$AW, 1,$AY:$AY,0,$AZ:$AZ,"&gt;=200",$AZ:$AZ,"&lt;=299")
+COUNTIFS($AV:$AV, S$27, $AX:$AX, $AD9,$AW:$AW, 1,$AY:$AY,"&gt;=61",$AZ:$AZ,"&gt;=200",$AZ:$AZ,"&lt;=299")</f>
        <v>0</v>
      </c>
      <c r="T40" s="1">
        <f t="shared" ref="T40" si="247">COUNTIFS($AV:$AV, T$27, $AX:$AX, $AD9,$AY:$AY,0,$AZ:$AZ,"&gt;=200",$AZ:$AZ,"&lt;=299")
+COUNTIFS($AV:$AV, T$27, $AX:$AX, $AD9,$AY:$AY,"&gt;=61",$AZ:$AZ,"&gt;=200",$AZ:$AZ,"&lt;=299")</f>
        <v>0</v>
      </c>
      <c r="U40" s="1">
        <f t="shared" ref="U40" si="248">COUNTIFS($AV:$AV, U$27, $AX:$AX, $AD9,$AW:$AW, 1,$AY:$AY,0,$AZ:$AZ,"&gt;=200",$AZ:$AZ,"&lt;=299")
+COUNTIFS($AV:$AV, U$27, $AX:$AX, $AD9,$AW:$AW, 1,$AY:$AY,"&gt;=61",$AZ:$AZ,"&gt;=200",$AZ:$AZ,"&lt;=299")</f>
        <v>0</v>
      </c>
      <c r="V40" s="1">
        <f t="shared" ref="V40" si="249">COUNTIFS($AV:$AV, V$27, $AX:$AX, $AD9,$AY:$AY,0,$AZ:$AZ,"&gt;=200",$AZ:$AZ,"&lt;=299")
+COUNTIFS($AV:$AV, V$27, $AX:$AX, $AD9,$AY:$AY,"&gt;=61",$AZ:$AZ,"&gt;=200",$AZ:$AZ,"&lt;=299")</f>
        <v>0</v>
      </c>
      <c r="W40" s="1">
        <f t="shared" ref="W40" si="250">COUNTIFS($AV:$AV, W$27, $AX:$AX, $AD9,$AW:$AW, 1,$AY:$AY,0,$AZ:$AZ,"&gt;=200",$AZ:$AZ,"&lt;=299")
+COUNTIFS($AV:$AV, W$27, $AX:$AX, $AD9,$AW:$AW, 1,$AY:$AY,"&gt;=61",$AZ:$AZ,"&gt;=200",$AZ:$AZ,"&lt;=299")</f>
        <v>0</v>
      </c>
      <c r="X40" s="1">
        <f t="shared" ref="X40" si="251">COUNTIFS($AV:$AV, X$27, $AX:$AX, $AD9,$AY:$AY,0,$AZ:$AZ,"&gt;=200",$AZ:$AZ,"&lt;=299")
+COUNTIFS($AV:$AV, X$27, $AX:$AX, $AD9,$AY:$AY,"&gt;=61",$AZ:$AZ,"&gt;=200",$AZ:$AZ,"&lt;=299")</f>
        <v>0</v>
      </c>
      <c r="Y40" s="1">
        <f t="shared" ref="Y40" si="252">COUNTIFS($AV:$AV, Y$27, $AX:$AX, $AD9,$AW:$AW, 1,$AY:$AY,0,$AZ:$AZ,"&gt;=200",$AZ:$AZ,"&lt;=299")
+COUNTIFS($AV:$AV, Y$27, $AX:$AX, $AD9,$AW:$AW, 1,$AY:$AY,"&gt;=61",$AZ:$AZ,"&gt;=200",$AZ:$AZ,"&lt;=299")</f>
        <v>0</v>
      </c>
      <c r="Z40" s="1">
        <f t="shared" ref="Z40" si="253">COUNTIFS($AV:$AV, Z$27, $AX:$AX, $AD9,$AY:$AY,0,$AZ:$AZ,"&gt;=200",$AZ:$AZ,"&lt;=299")
+COUNTIFS($AV:$AV, Z$27, $AX:$AX, $AD9,$AY:$AY,"&gt;=61",$AZ:$AZ,"&gt;=200",$AZ:$AZ,"&lt;=299")</f>
        <v>0</v>
      </c>
      <c r="AA40" s="1">
        <f t="shared" ref="AA40" si="254">COUNTIFS($AV:$AV, AA$27, $AX:$AX, $AD9,$AW:$AW, 1,$AY:$AY,0,$AZ:$AZ,"&gt;=200",$AZ:$AZ,"&lt;=299")
+COUNTIFS($AV:$AV, AA$27, $AX:$AX, $AD9,$AW:$AW, 1,$AY:$AY,"&gt;=61",$AZ:$AZ,"&gt;=200",$AZ:$AZ,"&lt;=299")</f>
        <v>0</v>
      </c>
      <c r="AB40" s="1">
        <f t="shared" ref="AB40" si="255">COUNTIFS($AV:$AV, AB$27, $AX:$AX, $AD9,$AY:$AY,0,$AZ:$AZ,"&gt;=200",$AZ:$AZ,"&lt;=299")
+COUNTIFS($AV:$AV, AB$27, $AX:$AX, $AD9,$AY:$AY,"&gt;=61",$AZ:$AZ,"&gt;=200",$AZ:$AZ,"&lt;=299")</f>
        <v>0</v>
      </c>
      <c r="AC40" s="1">
        <f t="shared" ref="AC40" si="256">COUNTIFS($AV:$AV, AC$27, $AX:$AX, $AD9,$AW:$AW, 1,$AY:$AY,0,$AZ:$AZ,"&gt;=200",$AZ:$AZ,"&lt;=299")
+COUNTIFS($AV:$AV, AC$27, $AX:$AX, $AD9,$AW:$AW, 1,$AY:$AY,"&gt;=61",$AZ:$AZ,"&gt;=200",$AZ:$AZ,"&lt;=299")</f>
        <v>0</v>
      </c>
      <c r="AU40" s="1">
        <v>1</v>
      </c>
      <c r="AV40" s="1">
        <v>4</v>
      </c>
      <c r="AW40" s="1">
        <v>0</v>
      </c>
      <c r="AX40" s="1">
        <v>3</v>
      </c>
      <c r="AY40" s="1">
        <v>0</v>
      </c>
      <c r="AZ40" s="1">
        <v>0</v>
      </c>
      <c r="BA40" s="1">
        <v>419</v>
      </c>
      <c r="BB40" s="1">
        <v>0</v>
      </c>
      <c r="BC40" s="1">
        <v>0</v>
      </c>
      <c r="BD40" s="1">
        <v>0</v>
      </c>
      <c r="BE40" s="1">
        <v>2898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 t="s">
        <v>109</v>
      </c>
      <c r="BQ40" s="1">
        <v>25</v>
      </c>
    </row>
    <row r="41" spans="3:69">
      <c r="D41" s="1" t="s">
        <v>93</v>
      </c>
      <c r="F41" s="1">
        <f>COUNTIFS($AV:$AV, F$27, $AX:$AX, $AD9,$AY:$AY,19)
+COUNTIFS($AV:$AV, F$27, $AX:$AX, $AD9,$AZ:$AZ,112,$AY:$AY,"&gt;=0",$AY:$AY,"&lt;=18")
+COUNTIFS($AV:$AV, F$27, $AX:$AX, $AD9,$AZ:$AZ,112,$AY:$AY,"&gt;=20",$AY:$AY,"&lt;=99")</f>
        <v>0</v>
      </c>
      <c r="G41" s="1">
        <f>COUNTIFS($AV:$AV, G$27, $AX:$AX, $AD9,$AW:$AW, 1,$AY:$AY,19)
+COUNTIFS($AV:$AV, G$27, $AX:$AX, $AD9,$AW:$AW, 1,$AZ:$AZ,112,$AY:$AY,"&gt;=0",$AY:$AY,"&lt;=18")
+COUNTIFS($AV:$AV, G$27, $AX:$AX, $AD9,$AW:$AW, 1,$AZ:$AZ,112,$AY:$AY,"&gt;=20",$AY:$AY,"&lt;=99")</f>
        <v>0</v>
      </c>
      <c r="H41" s="1">
        <f t="shared" ref="H41" si="257">COUNTIFS($AV:$AV, H$27, $AX:$AX, $AD9,$AY:$AY,19)
+COUNTIFS($AV:$AV, H$27, $AX:$AX, $AD9,$AZ:$AZ,112,$AY:$AY,"&gt;=0",$AY:$AY,"&lt;=18")
+COUNTIFS($AV:$AV, H$27, $AX:$AX, $AD9,$AZ:$AZ,112,$AY:$AY,"&gt;=20",$AY:$AY,"&lt;=99")</f>
        <v>1</v>
      </c>
      <c r="I41" s="1">
        <f t="shared" ref="I41" si="258">COUNTIFS($AV:$AV, I$27, $AX:$AX, $AD9,$AW:$AW, 1,$AY:$AY,19)
+COUNTIFS($AV:$AV, I$27, $AX:$AX, $AD9,$AW:$AW, 1,$AZ:$AZ,112,$AY:$AY,"&gt;=0",$AY:$AY,"&lt;=18")
+COUNTIFS($AV:$AV, I$27, $AX:$AX, $AD9,$AW:$AW, 1,$AZ:$AZ,112,$AY:$AY,"&gt;=20",$AY:$AY,"&lt;=99")</f>
        <v>0</v>
      </c>
      <c r="J41" s="1">
        <f t="shared" ref="J41" si="259">COUNTIFS($AV:$AV, J$27, $AX:$AX, $AD9,$AY:$AY,19)
+COUNTIFS($AV:$AV, J$27, $AX:$AX, $AD9,$AZ:$AZ,112,$AY:$AY,"&gt;=0",$AY:$AY,"&lt;=18")
+COUNTIFS($AV:$AV, J$27, $AX:$AX, $AD9,$AZ:$AZ,112,$AY:$AY,"&gt;=20",$AY:$AY,"&lt;=99")</f>
        <v>0</v>
      </c>
      <c r="K41" s="1">
        <f t="shared" ref="K41" si="260">COUNTIFS($AV:$AV, K$27, $AX:$AX, $AD9,$AW:$AW, 1,$AY:$AY,19)
+COUNTIFS($AV:$AV, K$27, $AX:$AX, $AD9,$AW:$AW, 1,$AZ:$AZ,112,$AY:$AY,"&gt;=0",$AY:$AY,"&lt;=18")
+COUNTIFS($AV:$AV, K$27, $AX:$AX, $AD9,$AW:$AW, 1,$AZ:$AZ,112,$AY:$AY,"&gt;=20",$AY:$AY,"&lt;=99")</f>
        <v>0</v>
      </c>
      <c r="L41" s="1">
        <f t="shared" ref="L41" si="261">COUNTIFS($AV:$AV, L$27, $AX:$AX, $AD9,$AY:$AY,19)
+COUNTIFS($AV:$AV, L$27, $AX:$AX, $AD9,$AZ:$AZ,112,$AY:$AY,"&gt;=0",$AY:$AY,"&lt;=18")
+COUNTIFS($AV:$AV, L$27, $AX:$AX, $AD9,$AZ:$AZ,112,$AY:$AY,"&gt;=20",$AY:$AY,"&lt;=99")</f>
        <v>0</v>
      </c>
      <c r="M41" s="1">
        <f t="shared" ref="M41" si="262">COUNTIFS($AV:$AV, M$27, $AX:$AX, $AD9,$AW:$AW, 1,$AY:$AY,19)
+COUNTIFS($AV:$AV, M$27, $AX:$AX, $AD9,$AW:$AW, 1,$AZ:$AZ,112,$AY:$AY,"&gt;=0",$AY:$AY,"&lt;=18")
+COUNTIFS($AV:$AV, M$27, $AX:$AX, $AD9,$AW:$AW, 1,$AZ:$AZ,112,$AY:$AY,"&gt;=20",$AY:$AY,"&lt;=99")</f>
        <v>0</v>
      </c>
      <c r="N41" s="1">
        <f t="shared" ref="N41" si="263">COUNTIFS($AV:$AV, N$27, $AX:$AX, $AD9,$AY:$AY,19)
+COUNTIFS($AV:$AV, N$27, $AX:$AX, $AD9,$AZ:$AZ,112,$AY:$AY,"&gt;=0",$AY:$AY,"&lt;=18")
+COUNTIFS($AV:$AV, N$27, $AX:$AX, $AD9,$AZ:$AZ,112,$AY:$AY,"&gt;=20",$AY:$AY,"&lt;=99")</f>
        <v>0</v>
      </c>
      <c r="O41" s="1">
        <f t="shared" ref="O41" si="264">COUNTIFS($AV:$AV, O$27, $AX:$AX, $AD9,$AW:$AW, 1,$AY:$AY,19)
+COUNTIFS($AV:$AV, O$27, $AX:$AX, $AD9,$AW:$AW, 1,$AZ:$AZ,112,$AY:$AY,"&gt;=0",$AY:$AY,"&lt;=18")
+COUNTIFS($AV:$AV, O$27, $AX:$AX, $AD9,$AW:$AW, 1,$AZ:$AZ,112,$AY:$AY,"&gt;=20",$AY:$AY,"&lt;=99")</f>
        <v>0</v>
      </c>
      <c r="P41" s="1">
        <f t="shared" ref="P41" si="265">COUNTIFS($AV:$AV, P$27, $AX:$AX, $AD9,$AY:$AY,19)
+COUNTIFS($AV:$AV, P$27, $AX:$AX, $AD9,$AZ:$AZ,112,$AY:$AY,"&gt;=0",$AY:$AY,"&lt;=18")
+COUNTIFS($AV:$AV, P$27, $AX:$AX, $AD9,$AZ:$AZ,112,$AY:$AY,"&gt;=20",$AY:$AY,"&lt;=99")</f>
        <v>0</v>
      </c>
      <c r="Q41" s="1">
        <f t="shared" ref="Q41" si="266">COUNTIFS($AV:$AV, Q$27, $AX:$AX, $AD9,$AW:$AW, 1,$AY:$AY,19)
+COUNTIFS($AV:$AV, Q$27, $AX:$AX, $AD9,$AW:$AW, 1,$AZ:$AZ,112,$AY:$AY,"&gt;=0",$AY:$AY,"&lt;=18")
+COUNTIFS($AV:$AV, Q$27, $AX:$AX, $AD9,$AW:$AW, 1,$AZ:$AZ,112,$AY:$AY,"&gt;=20",$AY:$AY,"&lt;=99")</f>
        <v>0</v>
      </c>
      <c r="R41" s="1">
        <f t="shared" ref="R41" si="267">COUNTIFS($AV:$AV, R$27, $AX:$AX, $AD9,$AY:$AY,19)
+COUNTIFS($AV:$AV, R$27, $AX:$AX, $AD9,$AZ:$AZ,112,$AY:$AY,"&gt;=0",$AY:$AY,"&lt;=18")
+COUNTIFS($AV:$AV, R$27, $AX:$AX, $AD9,$AZ:$AZ,112,$AY:$AY,"&gt;=20",$AY:$AY,"&lt;=99")</f>
        <v>0</v>
      </c>
      <c r="S41" s="1">
        <f t="shared" ref="S41" si="268">COUNTIFS($AV:$AV, S$27, $AX:$AX, $AD9,$AW:$AW, 1,$AY:$AY,19)
+COUNTIFS($AV:$AV, S$27, $AX:$AX, $AD9,$AW:$AW, 1,$AZ:$AZ,112,$AY:$AY,"&gt;=0",$AY:$AY,"&lt;=18")
+COUNTIFS($AV:$AV, S$27, $AX:$AX, $AD9,$AW:$AW, 1,$AZ:$AZ,112,$AY:$AY,"&gt;=20",$AY:$AY,"&lt;=99")</f>
        <v>0</v>
      </c>
      <c r="T41" s="1">
        <f t="shared" ref="T41" si="269">COUNTIFS($AV:$AV, T$27, $AX:$AX, $AD9,$AY:$AY,19)
+COUNTIFS($AV:$AV, T$27, $AX:$AX, $AD9,$AZ:$AZ,112,$AY:$AY,"&gt;=0",$AY:$AY,"&lt;=18")
+COUNTIFS($AV:$AV, T$27, $AX:$AX, $AD9,$AZ:$AZ,112,$AY:$AY,"&gt;=20",$AY:$AY,"&lt;=99")</f>
        <v>0</v>
      </c>
      <c r="U41" s="1">
        <f t="shared" ref="U41" si="270">COUNTIFS($AV:$AV, U$27, $AX:$AX, $AD9,$AW:$AW, 1,$AY:$AY,19)
+COUNTIFS($AV:$AV, U$27, $AX:$AX, $AD9,$AW:$AW, 1,$AZ:$AZ,112,$AY:$AY,"&gt;=0",$AY:$AY,"&lt;=18")
+COUNTIFS($AV:$AV, U$27, $AX:$AX, $AD9,$AW:$AW, 1,$AZ:$AZ,112,$AY:$AY,"&gt;=20",$AY:$AY,"&lt;=99")</f>
        <v>0</v>
      </c>
      <c r="V41" s="1">
        <f t="shared" ref="V41" si="271">COUNTIFS($AV:$AV, V$27, $AX:$AX, $AD9,$AY:$AY,19)
+COUNTIFS($AV:$AV, V$27, $AX:$AX, $AD9,$AZ:$AZ,112,$AY:$AY,"&gt;=0",$AY:$AY,"&lt;=18")
+COUNTIFS($AV:$AV, V$27, $AX:$AX, $AD9,$AZ:$AZ,112,$AY:$AY,"&gt;=20",$AY:$AY,"&lt;=99")</f>
        <v>0</v>
      </c>
      <c r="W41" s="1">
        <f t="shared" ref="W41" si="272">COUNTIFS($AV:$AV, W$27, $AX:$AX, $AD9,$AW:$AW, 1,$AY:$AY,19)
+COUNTIFS($AV:$AV, W$27, $AX:$AX, $AD9,$AW:$AW, 1,$AZ:$AZ,112,$AY:$AY,"&gt;=0",$AY:$AY,"&lt;=18")
+COUNTIFS($AV:$AV, W$27, $AX:$AX, $AD9,$AW:$AW, 1,$AZ:$AZ,112,$AY:$AY,"&gt;=20",$AY:$AY,"&lt;=99")</f>
        <v>0</v>
      </c>
      <c r="X41" s="1">
        <f t="shared" ref="X41" si="273">COUNTIFS($AV:$AV, X$27, $AX:$AX, $AD9,$AY:$AY,19)
+COUNTIFS($AV:$AV, X$27, $AX:$AX, $AD9,$AZ:$AZ,112,$AY:$AY,"&gt;=0",$AY:$AY,"&lt;=18")
+COUNTIFS($AV:$AV, X$27, $AX:$AX, $AD9,$AZ:$AZ,112,$AY:$AY,"&gt;=20",$AY:$AY,"&lt;=99")</f>
        <v>0</v>
      </c>
      <c r="Y41" s="1">
        <f t="shared" ref="Y41" si="274">COUNTIFS($AV:$AV, Y$27, $AX:$AX, $AD9,$AW:$AW, 1,$AY:$AY,19)
+COUNTIFS($AV:$AV, Y$27, $AX:$AX, $AD9,$AW:$AW, 1,$AZ:$AZ,112,$AY:$AY,"&gt;=0",$AY:$AY,"&lt;=18")
+COUNTIFS($AV:$AV, Y$27, $AX:$AX, $AD9,$AW:$AW, 1,$AZ:$AZ,112,$AY:$AY,"&gt;=20",$AY:$AY,"&lt;=99")</f>
        <v>0</v>
      </c>
      <c r="Z41" s="1">
        <f t="shared" ref="Z41" si="275">COUNTIFS($AV:$AV, Z$27, $AX:$AX, $AD9,$AY:$AY,19)
+COUNTIFS($AV:$AV, Z$27, $AX:$AX, $AD9,$AZ:$AZ,112,$AY:$AY,"&gt;=0",$AY:$AY,"&lt;=18")
+COUNTIFS($AV:$AV, Z$27, $AX:$AX, $AD9,$AZ:$AZ,112,$AY:$AY,"&gt;=20",$AY:$AY,"&lt;=99")</f>
        <v>0</v>
      </c>
      <c r="AA41" s="1">
        <f t="shared" ref="AA41" si="276">COUNTIFS($AV:$AV, AA$27, $AX:$AX, $AD9,$AW:$AW, 1,$AY:$AY,19)
+COUNTIFS($AV:$AV, AA$27, $AX:$AX, $AD9,$AW:$AW, 1,$AZ:$AZ,112,$AY:$AY,"&gt;=0",$AY:$AY,"&lt;=18")
+COUNTIFS($AV:$AV, AA$27, $AX:$AX, $AD9,$AW:$AW, 1,$AZ:$AZ,112,$AY:$AY,"&gt;=20",$AY:$AY,"&lt;=99")</f>
        <v>0</v>
      </c>
      <c r="AB41" s="1">
        <f t="shared" ref="AB41" si="277">COUNTIFS($AV:$AV, AB$27, $AX:$AX, $AD9,$AY:$AY,19)
+COUNTIFS($AV:$AV, AB$27, $AX:$AX, $AD9,$AZ:$AZ,112,$AY:$AY,"&gt;=0",$AY:$AY,"&lt;=18")
+COUNTIFS($AV:$AV, AB$27, $AX:$AX, $AD9,$AZ:$AZ,112,$AY:$AY,"&gt;=20",$AY:$AY,"&lt;=99")</f>
        <v>0</v>
      </c>
      <c r="AC41" s="1">
        <f t="shared" ref="AC41" si="278">COUNTIFS($AV:$AV, AC$27, $AX:$AX, $AD9,$AW:$AW, 1,$AY:$AY,19)
+COUNTIFS($AV:$AV, AC$27, $AX:$AX, $AD9,$AW:$AW, 1,$AZ:$AZ,112,$AY:$AY,"&gt;=0",$AY:$AY,"&lt;=18")
+COUNTIFS($AV:$AV, AC$27, $AX:$AX, $AD9,$AW:$AW, 1,$AZ:$AZ,112,$AY:$AY,"&gt;=20",$AY:$AY,"&lt;=99")</f>
        <v>0</v>
      </c>
      <c r="AU41" s="1">
        <v>1</v>
      </c>
      <c r="AV41" s="1">
        <v>4</v>
      </c>
      <c r="AW41" s="1">
        <v>0</v>
      </c>
      <c r="AX41" s="1">
        <v>3</v>
      </c>
      <c r="AY41" s="1">
        <v>0</v>
      </c>
      <c r="AZ41" s="1">
        <v>0</v>
      </c>
      <c r="BA41" s="1">
        <v>419</v>
      </c>
      <c r="BB41" s="1">
        <v>0</v>
      </c>
      <c r="BC41" s="1">
        <v>0</v>
      </c>
      <c r="BD41" s="1">
        <v>0</v>
      </c>
      <c r="BE41" s="1">
        <v>850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 t="s">
        <v>109</v>
      </c>
      <c r="BQ41" s="1">
        <v>32</v>
      </c>
    </row>
    <row r="42" spans="3:69">
      <c r="AU42" s="1">
        <v>1</v>
      </c>
      <c r="AV42" s="1">
        <v>5</v>
      </c>
      <c r="AW42" s="1">
        <v>0</v>
      </c>
      <c r="AX42" s="1">
        <v>6</v>
      </c>
      <c r="AY42" s="1">
        <v>0</v>
      </c>
      <c r="AZ42" s="1">
        <v>0</v>
      </c>
      <c r="BA42" s="1">
        <v>396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 t="s">
        <v>108</v>
      </c>
      <c r="BQ42" s="1">
        <v>36</v>
      </c>
    </row>
    <row r="43" spans="3:69">
      <c r="AU43" s="1">
        <v>1</v>
      </c>
      <c r="AV43" s="1">
        <v>5</v>
      </c>
      <c r="AW43" s="1">
        <v>0</v>
      </c>
      <c r="AX43" s="1">
        <v>1</v>
      </c>
      <c r="AY43" s="1">
        <v>0</v>
      </c>
      <c r="AZ43" s="1">
        <v>111</v>
      </c>
      <c r="BA43" s="1">
        <v>227</v>
      </c>
      <c r="BB43" s="1">
        <v>0</v>
      </c>
      <c r="BC43" s="1">
        <v>0</v>
      </c>
      <c r="BD43" s="1">
        <v>0</v>
      </c>
      <c r="BE43" s="1">
        <v>31</v>
      </c>
      <c r="BF43" s="1">
        <v>0</v>
      </c>
      <c r="BG43" s="1">
        <v>1</v>
      </c>
      <c r="BH43" s="1">
        <v>1</v>
      </c>
      <c r="BI43" s="1">
        <v>0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4</v>
      </c>
      <c r="BP43" s="1" t="s">
        <v>108</v>
      </c>
      <c r="BQ43" s="1">
        <v>41</v>
      </c>
    </row>
    <row r="44" spans="3:69">
      <c r="AU44" s="1">
        <v>1</v>
      </c>
      <c r="AV44" s="1">
        <v>5</v>
      </c>
      <c r="AW44" s="1">
        <v>0</v>
      </c>
      <c r="AX44" s="1">
        <v>1</v>
      </c>
      <c r="AY44" s="1">
        <v>0</v>
      </c>
      <c r="AZ44" s="1">
        <v>111</v>
      </c>
      <c r="BA44" s="1">
        <v>282</v>
      </c>
      <c r="BB44" s="1">
        <v>295</v>
      </c>
      <c r="BC44" s="1">
        <v>3</v>
      </c>
      <c r="BD44" s="1">
        <v>0</v>
      </c>
      <c r="BE44" s="1">
        <v>23959</v>
      </c>
      <c r="BF44" s="1">
        <v>0</v>
      </c>
      <c r="BG44" s="1">
        <v>4</v>
      </c>
      <c r="BH44" s="1">
        <v>3</v>
      </c>
      <c r="BI44" s="1">
        <v>0</v>
      </c>
      <c r="BJ44" s="1">
        <v>0</v>
      </c>
      <c r="BK44" s="1">
        <v>0</v>
      </c>
      <c r="BL44" s="1">
        <v>0</v>
      </c>
      <c r="BM44" s="1">
        <v>0</v>
      </c>
      <c r="BN44" s="1">
        <v>0</v>
      </c>
      <c r="BO44" s="1">
        <v>1</v>
      </c>
      <c r="BP44" s="1" t="s">
        <v>108</v>
      </c>
      <c r="BQ44" s="1">
        <v>43</v>
      </c>
    </row>
    <row r="45" spans="3:69">
      <c r="AU45" s="1">
        <v>1</v>
      </c>
      <c r="AV45" s="1">
        <v>5</v>
      </c>
      <c r="AW45" s="1">
        <v>0</v>
      </c>
      <c r="AX45" s="1">
        <v>1</v>
      </c>
      <c r="AY45" s="1">
        <v>0</v>
      </c>
      <c r="AZ45" s="1">
        <v>111</v>
      </c>
      <c r="BA45" s="1">
        <v>9</v>
      </c>
      <c r="BB45" s="1">
        <v>136</v>
      </c>
      <c r="BC45" s="1">
        <v>0</v>
      </c>
      <c r="BD45" s="1">
        <v>0</v>
      </c>
      <c r="BE45" s="1">
        <v>9953</v>
      </c>
      <c r="BF45" s="1">
        <v>0</v>
      </c>
      <c r="BG45" s="1">
        <v>1</v>
      </c>
      <c r="BH45" s="1">
        <v>1</v>
      </c>
      <c r="BI45" s="1">
        <v>0</v>
      </c>
      <c r="BJ45" s="1">
        <v>0</v>
      </c>
      <c r="BK45" s="1">
        <v>0</v>
      </c>
      <c r="BL45" s="1">
        <v>3</v>
      </c>
      <c r="BM45" s="1">
        <v>0</v>
      </c>
      <c r="BN45" s="1">
        <v>0</v>
      </c>
      <c r="BO45" s="1">
        <v>1</v>
      </c>
      <c r="BP45" s="1" t="s">
        <v>110</v>
      </c>
      <c r="BQ45" s="1">
        <v>38</v>
      </c>
    </row>
    <row r="46" spans="3:69">
      <c r="AU46" s="1">
        <v>1</v>
      </c>
      <c r="AV46" s="1">
        <v>5</v>
      </c>
      <c r="AW46" s="1">
        <v>0</v>
      </c>
      <c r="AX46" s="1">
        <v>3</v>
      </c>
      <c r="AY46" s="1">
        <v>0</v>
      </c>
      <c r="AZ46" s="1">
        <v>0</v>
      </c>
      <c r="BA46" s="1">
        <v>419</v>
      </c>
      <c r="BB46" s="1">
        <v>0</v>
      </c>
      <c r="BC46" s="1">
        <v>0</v>
      </c>
      <c r="BD46" s="1">
        <v>0</v>
      </c>
      <c r="BE46" s="1">
        <v>266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 t="s">
        <v>111</v>
      </c>
      <c r="BQ46" s="1">
        <v>35</v>
      </c>
    </row>
    <row r="47" spans="3:69">
      <c r="AU47" s="1">
        <v>1</v>
      </c>
      <c r="AV47" s="1">
        <v>5</v>
      </c>
      <c r="AW47" s="1">
        <v>0</v>
      </c>
      <c r="AX47" s="1">
        <v>6</v>
      </c>
      <c r="AY47" s="1">
        <v>0</v>
      </c>
      <c r="AZ47" s="1">
        <v>0</v>
      </c>
      <c r="BA47" s="1">
        <v>395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 t="s">
        <v>111</v>
      </c>
      <c r="BQ47" s="1">
        <v>37</v>
      </c>
    </row>
    <row r="48" spans="3:69">
      <c r="AU48" s="1">
        <v>1</v>
      </c>
      <c r="AV48" s="1">
        <v>5</v>
      </c>
      <c r="AW48" s="1">
        <v>0</v>
      </c>
      <c r="AX48" s="1">
        <v>6</v>
      </c>
      <c r="AY48" s="1">
        <v>0</v>
      </c>
      <c r="AZ48" s="1">
        <v>0</v>
      </c>
      <c r="BA48" s="1">
        <v>396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 t="s">
        <v>111</v>
      </c>
      <c r="BQ48" s="1">
        <v>39</v>
      </c>
    </row>
    <row r="49" spans="47:69">
      <c r="AU49" s="1">
        <v>1</v>
      </c>
      <c r="AV49" s="1">
        <v>5</v>
      </c>
      <c r="AW49" s="1">
        <v>0</v>
      </c>
      <c r="AX49" s="1">
        <v>6</v>
      </c>
      <c r="AY49" s="1">
        <v>0</v>
      </c>
      <c r="AZ49" s="1">
        <v>0</v>
      </c>
      <c r="BA49" s="1">
        <v>396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 t="s">
        <v>111</v>
      </c>
      <c r="BQ49" s="1">
        <v>40</v>
      </c>
    </row>
    <row r="50" spans="47:69">
      <c r="AU50" s="1">
        <v>1</v>
      </c>
      <c r="AV50" s="1">
        <v>5</v>
      </c>
      <c r="AW50" s="1">
        <v>0</v>
      </c>
      <c r="AX50" s="1">
        <v>6</v>
      </c>
      <c r="AY50" s="1">
        <v>0</v>
      </c>
      <c r="AZ50" s="1">
        <v>0</v>
      </c>
      <c r="BA50" s="1">
        <v>396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 t="s">
        <v>111</v>
      </c>
      <c r="BQ50" s="1">
        <v>44</v>
      </c>
    </row>
    <row r="51" spans="47:69">
      <c r="AU51" s="1">
        <v>1</v>
      </c>
      <c r="AV51" s="1">
        <v>5</v>
      </c>
      <c r="AW51" s="1">
        <v>0</v>
      </c>
      <c r="AX51" s="1">
        <v>6</v>
      </c>
      <c r="AY51" s="1">
        <v>0</v>
      </c>
      <c r="AZ51" s="1">
        <v>0</v>
      </c>
      <c r="BA51" s="1">
        <v>396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 t="s">
        <v>112</v>
      </c>
      <c r="BQ51" s="1">
        <v>42</v>
      </c>
    </row>
    <row r="52" spans="47:69">
      <c r="AU52" s="1">
        <v>1</v>
      </c>
      <c r="AV52" s="1">
        <v>6</v>
      </c>
      <c r="AW52" s="1">
        <v>0</v>
      </c>
      <c r="AX52" s="1">
        <v>1</v>
      </c>
      <c r="AY52" s="1">
        <v>0</v>
      </c>
      <c r="AZ52" s="1">
        <v>111</v>
      </c>
      <c r="BA52" s="1">
        <v>255</v>
      </c>
      <c r="BB52" s="1">
        <v>146</v>
      </c>
      <c r="BC52" s="1">
        <v>96</v>
      </c>
      <c r="BD52" s="1">
        <v>0</v>
      </c>
      <c r="BE52" s="1">
        <v>9942</v>
      </c>
      <c r="BF52" s="1">
        <v>0</v>
      </c>
      <c r="BG52" s="1">
        <v>6</v>
      </c>
      <c r="BH52" s="1">
        <v>4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1</v>
      </c>
      <c r="BP52" s="1" t="s">
        <v>108</v>
      </c>
      <c r="BQ52" s="1">
        <v>48</v>
      </c>
    </row>
    <row r="53" spans="47:69">
      <c r="AU53" s="1">
        <v>1</v>
      </c>
      <c r="AV53" s="1">
        <v>6</v>
      </c>
      <c r="AW53" s="1">
        <v>0</v>
      </c>
      <c r="AX53" s="1">
        <v>1</v>
      </c>
      <c r="AY53" s="1">
        <v>0</v>
      </c>
      <c r="AZ53" s="1">
        <v>111</v>
      </c>
      <c r="BA53" s="1">
        <v>9</v>
      </c>
      <c r="BB53" s="1">
        <v>235</v>
      </c>
      <c r="BC53" s="1">
        <v>0</v>
      </c>
      <c r="BD53" s="1">
        <v>0</v>
      </c>
      <c r="BE53" s="1">
        <v>6716</v>
      </c>
      <c r="BF53" s="1">
        <v>0</v>
      </c>
      <c r="BG53" s="1">
        <v>2</v>
      </c>
      <c r="BH53" s="1">
        <v>2</v>
      </c>
      <c r="BI53" s="1">
        <v>0</v>
      </c>
      <c r="BJ53" s="1">
        <v>0</v>
      </c>
      <c r="BK53" s="1">
        <v>0</v>
      </c>
      <c r="BL53" s="1">
        <v>0</v>
      </c>
      <c r="BM53" s="1">
        <v>1</v>
      </c>
      <c r="BN53" s="1">
        <v>0</v>
      </c>
      <c r="BO53" s="1">
        <v>1</v>
      </c>
      <c r="BP53" s="1" t="s">
        <v>108</v>
      </c>
      <c r="BQ53" s="1">
        <v>49</v>
      </c>
    </row>
    <row r="54" spans="47:69">
      <c r="AU54" s="1">
        <v>1</v>
      </c>
      <c r="AV54" s="1">
        <v>6</v>
      </c>
      <c r="AW54" s="1">
        <v>0</v>
      </c>
      <c r="AX54" s="1">
        <v>6</v>
      </c>
      <c r="AY54" s="1">
        <v>0</v>
      </c>
      <c r="AZ54" s="1">
        <v>0</v>
      </c>
      <c r="BA54" s="1">
        <v>252</v>
      </c>
      <c r="BB54" s="1">
        <v>0</v>
      </c>
      <c r="BC54" s="1">
        <v>0</v>
      </c>
      <c r="BD54" s="1">
        <v>0</v>
      </c>
      <c r="BE54" s="1">
        <v>3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1</v>
      </c>
      <c r="BM54" s="1">
        <v>0</v>
      </c>
      <c r="BN54" s="1">
        <v>0</v>
      </c>
      <c r="BO54" s="1">
        <v>0</v>
      </c>
      <c r="BP54" s="1" t="s">
        <v>108</v>
      </c>
      <c r="BQ54" s="1">
        <v>51</v>
      </c>
    </row>
    <row r="55" spans="47:69">
      <c r="AU55" s="1">
        <v>1</v>
      </c>
      <c r="AV55" s="1">
        <v>6</v>
      </c>
      <c r="AW55" s="1">
        <v>0</v>
      </c>
      <c r="AX55" s="1">
        <v>1</v>
      </c>
      <c r="AY55" s="1">
        <v>51</v>
      </c>
      <c r="AZ55" s="1">
        <v>41</v>
      </c>
      <c r="BA55" s="1">
        <v>120</v>
      </c>
      <c r="BB55" s="1">
        <v>0</v>
      </c>
      <c r="BC55" s="1">
        <v>0</v>
      </c>
      <c r="BD55" s="1">
        <v>0</v>
      </c>
      <c r="BE55" s="1">
        <v>2</v>
      </c>
      <c r="BF55" s="1">
        <v>0</v>
      </c>
      <c r="BG55" s="1">
        <v>1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4</v>
      </c>
      <c r="BP55" s="1" t="s">
        <v>110</v>
      </c>
      <c r="BQ55" s="1">
        <v>45</v>
      </c>
    </row>
    <row r="56" spans="47:69">
      <c r="AU56" s="1">
        <v>1</v>
      </c>
      <c r="AV56" s="1">
        <v>6</v>
      </c>
      <c r="AW56" s="1">
        <v>0</v>
      </c>
      <c r="AX56" s="1">
        <v>6</v>
      </c>
      <c r="AY56" s="1">
        <v>0</v>
      </c>
      <c r="AZ56" s="1">
        <v>0</v>
      </c>
      <c r="BA56" s="1">
        <v>396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 t="s">
        <v>110</v>
      </c>
      <c r="BQ56" s="1">
        <v>46</v>
      </c>
    </row>
    <row r="57" spans="47:69">
      <c r="AU57" s="1">
        <v>1</v>
      </c>
      <c r="AV57" s="1">
        <v>6</v>
      </c>
      <c r="AW57" s="1">
        <v>0</v>
      </c>
      <c r="AX57" s="1">
        <v>1</v>
      </c>
      <c r="AY57" s="1">
        <v>0</v>
      </c>
      <c r="AZ57" s="1">
        <v>111</v>
      </c>
      <c r="BA57" s="1">
        <v>199</v>
      </c>
      <c r="BB57" s="1">
        <v>0</v>
      </c>
      <c r="BC57" s="1">
        <v>0</v>
      </c>
      <c r="BD57" s="1">
        <v>0</v>
      </c>
      <c r="BE57" s="1">
        <v>2</v>
      </c>
      <c r="BF57" s="1">
        <v>0</v>
      </c>
      <c r="BG57" s="1">
        <v>1</v>
      </c>
      <c r="BH57" s="1">
        <v>1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4</v>
      </c>
      <c r="BP57" s="1" t="s">
        <v>110</v>
      </c>
      <c r="BQ57" s="1">
        <v>47</v>
      </c>
    </row>
    <row r="58" spans="47:69">
      <c r="AU58" s="1">
        <v>1</v>
      </c>
      <c r="AV58" s="1">
        <v>6</v>
      </c>
      <c r="AW58" s="1">
        <v>0</v>
      </c>
      <c r="AX58" s="1">
        <v>6</v>
      </c>
      <c r="AY58" s="1">
        <v>0</v>
      </c>
      <c r="AZ58" s="1">
        <v>0</v>
      </c>
      <c r="BA58" s="1">
        <v>396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 t="s">
        <v>111</v>
      </c>
      <c r="BQ58" s="1">
        <v>50</v>
      </c>
    </row>
    <row r="59" spans="47:69">
      <c r="AU59" s="1">
        <v>1</v>
      </c>
      <c r="AV59" s="1">
        <v>6</v>
      </c>
      <c r="AW59" s="1">
        <v>0</v>
      </c>
      <c r="AX59" s="1">
        <v>6</v>
      </c>
      <c r="AY59" s="1">
        <v>0</v>
      </c>
      <c r="AZ59" s="1">
        <v>0</v>
      </c>
      <c r="BA59" s="1">
        <v>396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 t="s">
        <v>112</v>
      </c>
      <c r="BQ59" s="1">
        <v>52</v>
      </c>
    </row>
    <row r="60" spans="47:69">
      <c r="AU60" s="1">
        <v>1</v>
      </c>
      <c r="AV60" s="1">
        <v>6</v>
      </c>
      <c r="AW60" s="1">
        <v>0</v>
      </c>
      <c r="AX60" s="1">
        <v>6</v>
      </c>
      <c r="AY60" s="1">
        <v>0</v>
      </c>
      <c r="AZ60" s="1">
        <v>0</v>
      </c>
      <c r="BA60" s="1">
        <v>323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 t="s">
        <v>112</v>
      </c>
      <c r="BQ60" s="1">
        <v>53</v>
      </c>
    </row>
  </sheetData>
  <mergeCells count="5">
    <mergeCell ref="A2:D2"/>
    <mergeCell ref="A5:C6"/>
    <mergeCell ref="B7:C7"/>
    <mergeCell ref="A8:A15"/>
    <mergeCell ref="A16:A23"/>
  </mergeCells>
  <phoneticPr fontId="3"/>
  <pageMargins left="0.33" right="0.21" top="0.98399999999999999" bottom="0.98399999999999999" header="0.51200000000000001" footer="0.51200000000000001"/>
  <pageSetup paperSize="9" scale="98" orientation="landscape" verticalDpi="4294967293" r:id="rId1"/>
  <headerFooter alignWithMargins="0"/>
  <colBreaks count="1" manualBreakCount="1">
    <brk id="17" max="22" man="1"/>
  </colBreaks>
  <ignoredErrors>
    <ignoredError sqref="G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028CE-732F-42BC-93DA-724EF44001A7}">
  <dimension ref="A1:AF37"/>
  <sheetViews>
    <sheetView showZeros="0" tabSelected="1" view="pageBreakPreview" zoomScaleNormal="100" zoomScaleSheetLayoutView="100" workbookViewId="0">
      <pane xSplit="3" topLeftCell="D1" activePane="topRight" state="frozen"/>
      <selection pane="topRight"/>
    </sheetView>
  </sheetViews>
  <sheetFormatPr defaultRowHeight="13.5"/>
  <cols>
    <col min="1" max="1" width="18" style="29" bestFit="1" customWidth="1"/>
    <col min="2" max="2" width="11.625" style="28" bestFit="1" customWidth="1"/>
    <col min="3" max="27" width="7.125" style="28" customWidth="1"/>
    <col min="28" max="28" width="9" style="27"/>
    <col min="29" max="29" width="18.375" style="27" customWidth="1"/>
    <col min="30" max="30" width="18.375" style="27" bestFit="1" customWidth="1"/>
    <col min="31" max="31" width="20.125" style="27" bestFit="1" customWidth="1"/>
    <col min="33" max="16384" width="9" style="27"/>
  </cols>
  <sheetData>
    <row r="1" spans="1:31">
      <c r="B1" s="27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C1" s="19" t="s">
        <v>48</v>
      </c>
      <c r="AE1"/>
    </row>
    <row r="2" spans="1:31" ht="17.25">
      <c r="A2" s="39" t="s">
        <v>197</v>
      </c>
      <c r="B2" s="42" t="s">
        <v>181</v>
      </c>
      <c r="C2" s="42"/>
      <c r="D2" s="41" t="s">
        <v>196</v>
      </c>
      <c r="E2" s="40"/>
      <c r="F2" s="41" t="s">
        <v>195</v>
      </c>
      <c r="G2" s="40"/>
      <c r="H2" s="41" t="s">
        <v>194</v>
      </c>
      <c r="I2" s="40"/>
      <c r="J2" s="41" t="s">
        <v>193</v>
      </c>
      <c r="K2" s="40"/>
      <c r="L2" s="41" t="s">
        <v>192</v>
      </c>
      <c r="M2" s="40"/>
      <c r="N2" s="41" t="s">
        <v>191</v>
      </c>
      <c r="O2" s="40"/>
      <c r="P2" s="41" t="s">
        <v>190</v>
      </c>
      <c r="Q2" s="40"/>
      <c r="R2" s="41" t="s">
        <v>189</v>
      </c>
      <c r="S2" s="40"/>
      <c r="T2" s="41" t="s">
        <v>188</v>
      </c>
      <c r="U2" s="40"/>
      <c r="V2" s="41" t="s">
        <v>187</v>
      </c>
      <c r="W2" s="40"/>
      <c r="X2" s="41" t="s">
        <v>186</v>
      </c>
      <c r="Y2" s="40"/>
      <c r="Z2" s="41" t="s">
        <v>185</v>
      </c>
      <c r="AA2" s="40"/>
      <c r="AC2" s="19" t="s">
        <v>49</v>
      </c>
    </row>
    <row r="3" spans="1:31">
      <c r="A3" s="39"/>
      <c r="B3" s="37" t="s">
        <v>184</v>
      </c>
      <c r="C3" s="37" t="s">
        <v>183</v>
      </c>
      <c r="D3" s="38" t="s">
        <v>184</v>
      </c>
      <c r="E3" s="37" t="s">
        <v>183</v>
      </c>
      <c r="F3" s="37" t="s">
        <v>184</v>
      </c>
      <c r="G3" s="37" t="s">
        <v>183</v>
      </c>
      <c r="H3" s="37" t="s">
        <v>184</v>
      </c>
      <c r="I3" s="37" t="s">
        <v>183</v>
      </c>
      <c r="J3" s="37" t="s">
        <v>184</v>
      </c>
      <c r="K3" s="37" t="s">
        <v>183</v>
      </c>
      <c r="L3" s="37" t="s">
        <v>184</v>
      </c>
      <c r="M3" s="37" t="s">
        <v>183</v>
      </c>
      <c r="N3" s="37" t="s">
        <v>184</v>
      </c>
      <c r="O3" s="37" t="s">
        <v>183</v>
      </c>
      <c r="P3" s="37" t="s">
        <v>184</v>
      </c>
      <c r="Q3" s="37" t="s">
        <v>183</v>
      </c>
      <c r="R3" s="37" t="s">
        <v>184</v>
      </c>
      <c r="S3" s="37" t="s">
        <v>183</v>
      </c>
      <c r="T3" s="37" t="s">
        <v>184</v>
      </c>
      <c r="U3" s="37" t="s">
        <v>183</v>
      </c>
      <c r="V3" s="37" t="s">
        <v>184</v>
      </c>
      <c r="W3" s="37" t="s">
        <v>183</v>
      </c>
      <c r="X3" s="37" t="s">
        <v>184</v>
      </c>
      <c r="Y3" s="37" t="s">
        <v>183</v>
      </c>
      <c r="Z3" s="37" t="s">
        <v>184</v>
      </c>
      <c r="AA3" s="37" t="s">
        <v>183</v>
      </c>
      <c r="AC3" s="5" t="s">
        <v>182</v>
      </c>
      <c r="AD3" s="1"/>
    </row>
    <row r="4" spans="1:31" ht="17.25">
      <c r="A4" s="36" t="s">
        <v>181</v>
      </c>
      <c r="B4" s="33">
        <f>D4+F4+H4+J4+L4+N4+P4+R4+T4+V4+X4+Z4</f>
        <v>53</v>
      </c>
      <c r="C4" s="33">
        <f>E4+G4+I4+K4+M4+O4+Q4+S4+U4+W4+Y4+AA4</f>
        <v>0</v>
      </c>
      <c r="D4" s="33">
        <f>SUM(D5:D32)</f>
        <v>2</v>
      </c>
      <c r="E4" s="33">
        <f>SUM(E5:E32)</f>
        <v>0</v>
      </c>
      <c r="F4" s="33">
        <f>SUM(F5:F32)</f>
        <v>12</v>
      </c>
      <c r="G4" s="33">
        <f>SUM(G5:G32)</f>
        <v>0</v>
      </c>
      <c r="H4" s="33">
        <f>SUM(H5:H32)</f>
        <v>10</v>
      </c>
      <c r="I4" s="33">
        <f>SUM(I5:I32)</f>
        <v>0</v>
      </c>
      <c r="J4" s="33">
        <f>SUM(J5:J32)</f>
        <v>10</v>
      </c>
      <c r="K4" s="33">
        <f>SUM(K5:K32)</f>
        <v>0</v>
      </c>
      <c r="L4" s="33">
        <f>SUM(L5:L32)</f>
        <v>10</v>
      </c>
      <c r="M4" s="33">
        <f>SUM(M5:M32)</f>
        <v>0</v>
      </c>
      <c r="N4" s="33">
        <f>SUM(N5:N32)</f>
        <v>9</v>
      </c>
      <c r="O4" s="33">
        <f>SUM(O5:O32)</f>
        <v>0</v>
      </c>
      <c r="P4" s="33">
        <f>SUM(P5:P32)</f>
        <v>0</v>
      </c>
      <c r="Q4" s="33">
        <f>SUM(Q5:Q32)</f>
        <v>0</v>
      </c>
      <c r="R4" s="33">
        <f>SUM(R5:R32)</f>
        <v>0</v>
      </c>
      <c r="S4" s="33">
        <f>SUM(S5:S32)</f>
        <v>0</v>
      </c>
      <c r="T4" s="33">
        <f>SUM(T5:T32)</f>
        <v>0</v>
      </c>
      <c r="U4" s="33">
        <f>SUM(U5:U32)</f>
        <v>0</v>
      </c>
      <c r="V4" s="33">
        <f>SUM(V5:V32)</f>
        <v>0</v>
      </c>
      <c r="W4" s="33">
        <f>SUM(W5:W32)</f>
        <v>0</v>
      </c>
      <c r="X4" s="33">
        <f>SUM(X5:X32)</f>
        <v>0</v>
      </c>
      <c r="Y4" s="33">
        <f>SUM(Y5:Y32)</f>
        <v>0</v>
      </c>
      <c r="Z4" s="33">
        <f>SUM(Z5:Z32)</f>
        <v>0</v>
      </c>
      <c r="AA4" s="33">
        <f>SUM(AA5:AA32)</f>
        <v>0</v>
      </c>
      <c r="AC4" s="5" t="s">
        <v>17</v>
      </c>
    </row>
    <row r="5" spans="1:31" ht="17.25">
      <c r="A5" s="34" t="s">
        <v>180</v>
      </c>
      <c r="B5" s="33">
        <f>SUM(D5,F5,H5,J5,L5,N5,P5,R5,T5,V5,X5,Z5)</f>
        <v>1</v>
      </c>
      <c r="C5" s="33">
        <f>SUM(E5,G5,I5,K5,M5,O5,Q5,S5,U5,W5,Y5,AA5)</f>
        <v>0</v>
      </c>
      <c r="D5" s="32">
        <v>0</v>
      </c>
      <c r="E5" s="32">
        <v>0</v>
      </c>
      <c r="F5" s="32">
        <v>1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L5" s="32">
        <v>0</v>
      </c>
      <c r="M5" s="32">
        <v>0</v>
      </c>
      <c r="N5" s="32">
        <v>0</v>
      </c>
      <c r="O5" s="32">
        <v>0</v>
      </c>
      <c r="P5" s="32">
        <v>0</v>
      </c>
      <c r="Q5" s="32">
        <v>0</v>
      </c>
      <c r="R5" s="32">
        <v>0</v>
      </c>
      <c r="S5" s="32">
        <v>0</v>
      </c>
      <c r="T5" s="32">
        <v>0</v>
      </c>
      <c r="U5" s="32">
        <v>0</v>
      </c>
      <c r="V5" s="32">
        <v>0</v>
      </c>
      <c r="W5" s="32">
        <v>0</v>
      </c>
      <c r="X5" s="32">
        <v>0</v>
      </c>
      <c r="Y5" s="32">
        <v>0</v>
      </c>
      <c r="Z5" s="32">
        <v>0</v>
      </c>
      <c r="AA5" s="32">
        <v>0</v>
      </c>
      <c r="AE5" s="27" t="s">
        <v>19</v>
      </c>
    </row>
    <row r="6" spans="1:31" ht="17.25">
      <c r="A6" s="34" t="s">
        <v>179</v>
      </c>
      <c r="B6" s="33">
        <f>SUM(D6,F6,H6,J6,L6,N6,P6,R6,T6,V6,X6,Z6)</f>
        <v>2</v>
      </c>
      <c r="C6" s="33">
        <f>SUM(E6,G6,I6,K6,M6,O6,Q6,S6,U6,W6,Y6,AA6)</f>
        <v>0</v>
      </c>
      <c r="D6" s="32">
        <v>0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1</v>
      </c>
      <c r="M6" s="32">
        <v>0</v>
      </c>
      <c r="N6" s="32">
        <v>1</v>
      </c>
      <c r="O6" s="32">
        <v>0</v>
      </c>
      <c r="P6" s="32">
        <v>0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32">
        <v>0</v>
      </c>
      <c r="W6" s="32">
        <v>0</v>
      </c>
      <c r="X6" s="32">
        <v>0</v>
      </c>
      <c r="Y6" s="32">
        <v>0</v>
      </c>
      <c r="Z6" s="32">
        <v>0</v>
      </c>
      <c r="AA6" s="32">
        <v>0</v>
      </c>
      <c r="AC6" s="5" t="s">
        <v>178</v>
      </c>
    </row>
    <row r="7" spans="1:31" ht="17.25">
      <c r="A7" s="34" t="s">
        <v>177</v>
      </c>
      <c r="B7" s="33">
        <f>SUM(D7,F7,H7,J7,L7,N7,P7,R7,T7,V7,X7,Z7)</f>
        <v>0</v>
      </c>
      <c r="C7" s="33">
        <f>SUM(E7,G7,I7,K7,M7,O7,Q7,S7,U7,W7,Y7,AA7)</f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32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32">
        <v>0</v>
      </c>
      <c r="W7" s="32">
        <v>0</v>
      </c>
      <c r="X7" s="32">
        <v>0</v>
      </c>
      <c r="Y7" s="32">
        <v>0</v>
      </c>
      <c r="Z7" s="32">
        <v>0</v>
      </c>
      <c r="AA7" s="32">
        <v>0</v>
      </c>
    </row>
    <row r="8" spans="1:31" ht="17.25">
      <c r="A8" s="34" t="s">
        <v>166</v>
      </c>
      <c r="B8" s="33">
        <f>SUM(D8,F8,H8,J8,L8,N8,P8,R8,T8,V8,X8,Z8)</f>
        <v>0</v>
      </c>
      <c r="C8" s="33">
        <f>SUM(E8,G8,I8,K8,M8,O8,Q8,S8,U8,W8,Y8,AA8)</f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E8" s="35" t="s">
        <v>176</v>
      </c>
    </row>
    <row r="9" spans="1:31" ht="17.25">
      <c r="A9" s="34" t="s">
        <v>163</v>
      </c>
      <c r="B9" s="33">
        <f>SUM(D9,F9,H9,J9,L9,N9,P9,R9,T9,V9,X9,Z9)</f>
        <v>0</v>
      </c>
      <c r="C9" s="33">
        <f>SUM(E9,G9,I9,K9,M9,O9,Q9,S9,U9,W9,Y9,AA9)</f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C9" s="31" t="s">
        <v>175</v>
      </c>
      <c r="AD9" s="27" t="s">
        <v>174</v>
      </c>
      <c r="AE9" s="30">
        <v>1</v>
      </c>
    </row>
    <row r="10" spans="1:31" ht="17.25">
      <c r="A10" s="34" t="s">
        <v>161</v>
      </c>
      <c r="B10" s="33">
        <f>SUM(D10,F10,H10,J10,L10,N10,P10,R10,T10,V10,X10,Z10)</f>
        <v>0</v>
      </c>
      <c r="C10" s="33">
        <f>SUM(E10,G10,I10,K10,M10,O10,Q10,S10,U10,W10,Y10,AA10)</f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C10" s="31" t="s">
        <v>173</v>
      </c>
      <c r="AD10" s="27" t="s">
        <v>172</v>
      </c>
      <c r="AE10" s="30">
        <v>2</v>
      </c>
    </row>
    <row r="11" spans="1:31" ht="17.25">
      <c r="A11" s="34" t="s">
        <v>171</v>
      </c>
      <c r="B11" s="33">
        <f>SUM(D11,F11,H11,J11,L11,N11,P11,R11,T11,V11,X11,Z11)</f>
        <v>0</v>
      </c>
      <c r="C11" s="33">
        <f>SUM(E11,G11,I11,K11,M11,O11,Q11,S11,U11,W11,Y11,AA11)</f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C11" s="31" t="s">
        <v>170</v>
      </c>
      <c r="AD11" s="27" t="s">
        <v>169</v>
      </c>
      <c r="AE11" s="30">
        <v>3</v>
      </c>
    </row>
    <row r="12" spans="1:31" ht="17.25">
      <c r="A12" s="34" t="s">
        <v>168</v>
      </c>
      <c r="B12" s="33">
        <f>SUM(D12,F12,H12,J12,L12,N12,P12,R12,T12,V12,X12,Z12)</f>
        <v>0</v>
      </c>
      <c r="C12" s="33">
        <f>SUM(E12,G12,I12,K12,M12,O12,Q12,S12,U12,W12,Y12,AA12)</f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C12" s="31" t="s">
        <v>167</v>
      </c>
      <c r="AD12" s="27" t="s">
        <v>166</v>
      </c>
      <c r="AE12" s="30">
        <v>4</v>
      </c>
    </row>
    <row r="13" spans="1:31" ht="17.25">
      <c r="A13" s="34" t="s">
        <v>165</v>
      </c>
      <c r="B13" s="33">
        <f>SUM(D13,F13,H13,J13,L13,N13,P13,R13,T13,V13,X13,Z13)</f>
        <v>0</v>
      </c>
      <c r="C13" s="33">
        <f>SUM(E13,G13,I13,K13,M13,O13,Q13,S13,U13,W13,Y13,AA13)</f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C13" s="31" t="s">
        <v>164</v>
      </c>
      <c r="AD13" s="27" t="s">
        <v>163</v>
      </c>
      <c r="AE13" s="30">
        <v>5</v>
      </c>
    </row>
    <row r="14" spans="1:31" ht="17.25">
      <c r="A14" s="34" t="s">
        <v>153</v>
      </c>
      <c r="B14" s="33">
        <f>SUM(D14,F14,H14,J14,L14,N14,P14,R14,T14,V14,X14,Z14)</f>
        <v>1</v>
      </c>
      <c r="C14" s="33">
        <f>SUM(E14,G14,I14,K14,M14,O14,Q14,S14,U14,W14,Y14,AA14)</f>
        <v>0</v>
      </c>
      <c r="D14" s="32">
        <v>0</v>
      </c>
      <c r="E14" s="32">
        <v>0</v>
      </c>
      <c r="F14" s="32">
        <v>1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C14" s="31" t="s">
        <v>162</v>
      </c>
      <c r="AD14" s="27" t="s">
        <v>161</v>
      </c>
      <c r="AE14" s="30">
        <v>6</v>
      </c>
    </row>
    <row r="15" spans="1:31" ht="17.25">
      <c r="A15" s="34" t="s">
        <v>151</v>
      </c>
      <c r="B15" s="33">
        <f>SUM(D15,F15,H15,J15,L15,N15,P15,R15,T15,V15,X15,Z15)</f>
        <v>1</v>
      </c>
      <c r="C15" s="33">
        <f>SUM(E15,G15,I15,K15,M15,O15,Q15,S15,U15,W15,Y15,AA15)</f>
        <v>0</v>
      </c>
      <c r="D15" s="32">
        <v>0</v>
      </c>
      <c r="E15" s="32">
        <v>0</v>
      </c>
      <c r="F15" s="32">
        <v>1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C15" s="31" t="s">
        <v>160</v>
      </c>
      <c r="AD15" s="27" t="s">
        <v>159</v>
      </c>
      <c r="AE15" s="30">
        <v>7</v>
      </c>
    </row>
    <row r="16" spans="1:31" ht="17.25">
      <c r="A16" s="34" t="s">
        <v>149</v>
      </c>
      <c r="B16" s="33">
        <f>SUM(D16,F16,H16,J16,L16,N16,P16,R16,T16,V16,X16,Z16)</f>
        <v>0</v>
      </c>
      <c r="C16" s="33">
        <f>SUM(E16,G16,I16,K16,M16,O16,Q16,S16,U16,W16,Y16,AA16)</f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C16" s="31" t="s">
        <v>158</v>
      </c>
      <c r="AD16" s="27" t="s">
        <v>157</v>
      </c>
      <c r="AE16" s="30">
        <v>8</v>
      </c>
    </row>
    <row r="17" spans="1:31" ht="17.25">
      <c r="A17" s="34" t="s">
        <v>147</v>
      </c>
      <c r="B17" s="33">
        <f>SUM(D17,F17,H17,J17,L17,N17,P17,R17,T17,V17,X17,Z17)</f>
        <v>0</v>
      </c>
      <c r="C17" s="33">
        <f>SUM(E17,G17,I17,K17,M17,O17,Q17,S17,U17,W17,Y17,AA17)</f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C17" s="31" t="s">
        <v>156</v>
      </c>
      <c r="AD17" s="27" t="s">
        <v>155</v>
      </c>
      <c r="AE17" s="30">
        <v>9</v>
      </c>
    </row>
    <row r="18" spans="1:31" ht="17.25">
      <c r="A18" s="34" t="s">
        <v>144</v>
      </c>
      <c r="B18" s="33">
        <f>SUM(D18,F18,H18,J18,L18,N18,P18,R18,T18,V18,X18,Z18)</f>
        <v>1</v>
      </c>
      <c r="C18" s="33">
        <f>SUM(E18,G18,I18,K18,M18,O18,Q18,S18,U18,W18,Y18,AA18)</f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1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C18" s="31" t="s">
        <v>154</v>
      </c>
      <c r="AD18" s="27" t="s">
        <v>153</v>
      </c>
      <c r="AE18" s="30">
        <v>10</v>
      </c>
    </row>
    <row r="19" spans="1:31" ht="17.25">
      <c r="A19" s="34" t="s">
        <v>142</v>
      </c>
      <c r="B19" s="33">
        <f>SUM(D19,F19,H19,J19,L19,N19,P19,R19,T19,V19,X19,Z19)</f>
        <v>0</v>
      </c>
      <c r="C19" s="33">
        <f>SUM(E19,G19,I19,K19,M19,O19,Q19,S19,U19,W19,Y19,AA19)</f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C19" s="31" t="s">
        <v>152</v>
      </c>
      <c r="AD19" s="27" t="s">
        <v>151</v>
      </c>
      <c r="AE19" s="30">
        <v>11</v>
      </c>
    </row>
    <row r="20" spans="1:31" ht="17.25">
      <c r="A20" s="34" t="s">
        <v>140</v>
      </c>
      <c r="B20" s="33">
        <f>SUM(D20,F20,H20,J20,L20,N20,P20,R20,T20,V20,X20,Z20)</f>
        <v>1</v>
      </c>
      <c r="C20" s="33">
        <f>SUM(E20,G20,I20,K20,M20,O20,Q20,S20,U20,W20,Y20,AA20)</f>
        <v>0</v>
      </c>
      <c r="D20" s="32">
        <v>0</v>
      </c>
      <c r="E20" s="32">
        <v>0</v>
      </c>
      <c r="F20" s="32">
        <v>1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C20" s="31" t="s">
        <v>150</v>
      </c>
      <c r="AD20" s="27" t="s">
        <v>149</v>
      </c>
      <c r="AE20" s="30">
        <v>12</v>
      </c>
    </row>
    <row r="21" spans="1:31" ht="17.25">
      <c r="A21" s="34" t="s">
        <v>138</v>
      </c>
      <c r="B21" s="33">
        <f>SUM(D21,F21,H21,J21,L21,N21,P21,R21,T21,V21,X21,Z21)</f>
        <v>0</v>
      </c>
      <c r="C21" s="33">
        <f>SUM(E21,G21,I21,K21,M21,O21,Q21,S21,U21,W21,Y21,AA21)</f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C21" s="31" t="s">
        <v>148</v>
      </c>
      <c r="AD21" s="27" t="s">
        <v>147</v>
      </c>
      <c r="AE21" s="30">
        <v>13</v>
      </c>
    </row>
    <row r="22" spans="1:31" ht="17.25">
      <c r="A22" s="34" t="s">
        <v>146</v>
      </c>
      <c r="B22" s="33">
        <f>SUM(D22,F22,H22,J22,L22,N22,P22,R22,T22,V22,X22,Z22)</f>
        <v>0</v>
      </c>
      <c r="C22" s="33">
        <f>SUM(E22,G22,I22,K22,M22,O22,Q22,S22,U22,W22,Y22,AA22)</f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C22" s="31" t="s">
        <v>145</v>
      </c>
      <c r="AD22" s="27" t="s">
        <v>144</v>
      </c>
      <c r="AE22" s="30">
        <v>14</v>
      </c>
    </row>
    <row r="23" spans="1:31" ht="17.25">
      <c r="A23" s="34" t="s">
        <v>134</v>
      </c>
      <c r="B23" s="33">
        <f>SUM(D23,F23,H23,J23,L23,N23,P23,R23,T23,V23,X23,Z23)</f>
        <v>29</v>
      </c>
      <c r="C23" s="33">
        <f>SUM(E23,G23,I23,K23,M23,O23,Q23,S23,U23,W23,Y23,AA23)</f>
        <v>0</v>
      </c>
      <c r="D23" s="32">
        <v>1</v>
      </c>
      <c r="E23" s="32">
        <v>0</v>
      </c>
      <c r="F23" s="32">
        <v>6</v>
      </c>
      <c r="G23" s="32">
        <v>0</v>
      </c>
      <c r="H23" s="32">
        <v>9</v>
      </c>
      <c r="I23" s="32">
        <v>0</v>
      </c>
      <c r="J23" s="32">
        <v>4</v>
      </c>
      <c r="K23" s="32">
        <v>0</v>
      </c>
      <c r="L23" s="32">
        <v>4</v>
      </c>
      <c r="M23" s="32">
        <v>0</v>
      </c>
      <c r="N23" s="32">
        <v>5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C23" s="31" t="s">
        <v>143</v>
      </c>
      <c r="AD23" s="27" t="s">
        <v>142</v>
      </c>
      <c r="AE23" s="30">
        <v>15</v>
      </c>
    </row>
    <row r="24" spans="1:31" ht="17.25">
      <c r="A24" s="34" t="s">
        <v>132</v>
      </c>
      <c r="B24" s="33">
        <f>SUM(D24,F24,H24,J24,L24,N24,P24,R24,T24,V24,X24,Z24)</f>
        <v>0</v>
      </c>
      <c r="C24" s="33">
        <f>SUM(E24,G24,I24,K24,M24,O24,Q24,S24,U24,W24,Y24,AA24)</f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C24" s="31" t="s">
        <v>141</v>
      </c>
      <c r="AD24" s="27" t="s">
        <v>140</v>
      </c>
      <c r="AE24" s="30">
        <v>16</v>
      </c>
    </row>
    <row r="25" spans="1:31" ht="17.25">
      <c r="A25" s="34" t="s">
        <v>130</v>
      </c>
      <c r="B25" s="33">
        <f>SUM(D25,F25,H25,J25,L25,N25,P25,R25,T25,V25,X25,Z25)</f>
        <v>1</v>
      </c>
      <c r="C25" s="33">
        <f>SUM(E25,G25,I25,K25,M25,O25,Q25,S25,U25,W25,Y25,AA25)</f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1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C25" s="31" t="s">
        <v>139</v>
      </c>
      <c r="AD25" s="27" t="s">
        <v>138</v>
      </c>
      <c r="AE25" s="30">
        <v>17</v>
      </c>
    </row>
    <row r="26" spans="1:31" ht="17.25">
      <c r="A26" s="34" t="s">
        <v>128</v>
      </c>
      <c r="B26" s="33">
        <f>SUM(D26,F26,H26,J26,L26,N26,P26,R26,T26,V26,X26,Z26)</f>
        <v>1</v>
      </c>
      <c r="C26" s="33">
        <f>SUM(E26,G26,I26,K26,M26,O26,Q26,S26,U26,W26,Y26,AA26)</f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1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C26" s="31" t="s">
        <v>137</v>
      </c>
      <c r="AD26" s="27" t="s">
        <v>136</v>
      </c>
      <c r="AE26" s="30">
        <v>18</v>
      </c>
    </row>
    <row r="27" spans="1:31" ht="17.25">
      <c r="A27" s="34" t="s">
        <v>126</v>
      </c>
      <c r="B27" s="33">
        <f>SUM(D27,F27,H27,J27,L27,N27,P27,R27,T27,V27,X27,Z27)</f>
        <v>0</v>
      </c>
      <c r="C27" s="33">
        <f>SUM(E27,G27,I27,K27,M27,O27,Q27,S27,U27,W27,Y27,AA27)</f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C27" s="31" t="s">
        <v>135</v>
      </c>
      <c r="AD27" s="27" t="s">
        <v>134</v>
      </c>
      <c r="AE27" s="30">
        <v>19</v>
      </c>
    </row>
    <row r="28" spans="1:31" ht="17.25">
      <c r="A28" s="34" t="s">
        <v>124</v>
      </c>
      <c r="B28" s="33">
        <f>SUM(D28,F28,H28,J28,L28,N28,P28,R28,T28,V28,X28,Z28)</f>
        <v>0</v>
      </c>
      <c r="C28" s="33">
        <f>SUM(E28,G28,I28,K28,M28,O28,Q28,S28,U28,W28,Y28,AA28)</f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C28" s="31" t="s">
        <v>133</v>
      </c>
      <c r="AD28" s="27" t="s">
        <v>132</v>
      </c>
      <c r="AE28" s="30">
        <v>20</v>
      </c>
    </row>
    <row r="29" spans="1:31" ht="17.25">
      <c r="A29" s="34" t="s">
        <v>122</v>
      </c>
      <c r="B29" s="33">
        <f>SUM(D29,F29,H29,J29,L29,N29,P29,R29,T29,V29,X29,Z29)</f>
        <v>1</v>
      </c>
      <c r="C29" s="33">
        <f>SUM(E29,G29,I29,K29,M29,O29,Q29,S29,U29,W29,Y29,AA29)</f>
        <v>0</v>
      </c>
      <c r="D29" s="32">
        <v>0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1</v>
      </c>
      <c r="M29" s="32">
        <v>0</v>
      </c>
      <c r="N29" s="32">
        <v>0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C29" s="31" t="s">
        <v>131</v>
      </c>
      <c r="AD29" s="27" t="s">
        <v>130</v>
      </c>
      <c r="AE29" s="30">
        <v>21</v>
      </c>
    </row>
    <row r="30" spans="1:31" ht="17.25">
      <c r="A30" s="34" t="s">
        <v>119</v>
      </c>
      <c r="B30" s="33">
        <f>SUM(D30,F30,H30,J30,L30,N30,P30,R30,T30,V30,X30,Z30)</f>
        <v>1</v>
      </c>
      <c r="C30" s="33">
        <f>SUM(E30,G30,I30,K30,M30,O30,Q30,S30,U30,W30,Y30,AA30)</f>
        <v>0</v>
      </c>
      <c r="D30" s="32">
        <v>0</v>
      </c>
      <c r="E30" s="32">
        <v>0</v>
      </c>
      <c r="F30" s="32">
        <v>1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C30" s="31" t="s">
        <v>129</v>
      </c>
      <c r="AD30" s="27" t="s">
        <v>128</v>
      </c>
      <c r="AE30" s="30">
        <v>22</v>
      </c>
    </row>
    <row r="31" spans="1:31" ht="17.25">
      <c r="A31" s="34" t="s">
        <v>117</v>
      </c>
      <c r="B31" s="33">
        <f>SUM(D31,F31,H31,J31,L31,N31,P31,R31,T31,V31,X31,Z31)</f>
        <v>11</v>
      </c>
      <c r="C31" s="33">
        <f>SUM(E31,G31,I31,K31,M31,O31,Q31,S31,U31,W31,Y31,AA31)</f>
        <v>0</v>
      </c>
      <c r="D31" s="32">
        <v>1</v>
      </c>
      <c r="E31" s="32">
        <v>0</v>
      </c>
      <c r="F31" s="32">
        <v>1</v>
      </c>
      <c r="G31" s="32">
        <v>0</v>
      </c>
      <c r="H31" s="32">
        <v>1</v>
      </c>
      <c r="I31" s="32">
        <v>0</v>
      </c>
      <c r="J31" s="32">
        <v>5</v>
      </c>
      <c r="K31" s="32">
        <v>0</v>
      </c>
      <c r="L31" s="32">
        <v>2</v>
      </c>
      <c r="M31" s="32">
        <v>0</v>
      </c>
      <c r="N31" s="32">
        <v>1</v>
      </c>
      <c r="O31" s="32">
        <v>0</v>
      </c>
      <c r="P31" s="32">
        <v>0</v>
      </c>
      <c r="Q31" s="32">
        <v>0</v>
      </c>
      <c r="R31" s="32">
        <v>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C31" s="31" t="s">
        <v>127</v>
      </c>
      <c r="AD31" s="27" t="s">
        <v>126</v>
      </c>
      <c r="AE31" s="30">
        <v>23</v>
      </c>
    </row>
    <row r="32" spans="1:31" ht="17.25">
      <c r="A32" s="34" t="s">
        <v>115</v>
      </c>
      <c r="B32" s="33">
        <f>SUM(D32,F32,H32,J32,L32,N32,P32,R32,T32,V32,X32,Z32)</f>
        <v>2</v>
      </c>
      <c r="C32" s="33">
        <f>SUM(E32,G32,I32,K32,M32,O32,Q32,S32,U32,W32,Y32,AA32)</f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1</v>
      </c>
      <c r="M32" s="32">
        <v>0</v>
      </c>
      <c r="N32" s="32">
        <v>1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C32" s="31" t="s">
        <v>125</v>
      </c>
      <c r="AD32" s="27" t="s">
        <v>124</v>
      </c>
      <c r="AE32" s="30">
        <v>24</v>
      </c>
    </row>
    <row r="33" spans="2:31" hidden="1">
      <c r="B33" s="28">
        <f>SUM(B5:B32)</f>
        <v>53</v>
      </c>
      <c r="C33" s="28">
        <f>SUM(C5:C32)</f>
        <v>0</v>
      </c>
      <c r="D33" s="28">
        <f>SUM(D5:D32)</f>
        <v>2</v>
      </c>
      <c r="E33" s="28">
        <f>SUM(E5:E32)</f>
        <v>0</v>
      </c>
      <c r="F33" s="28">
        <f>SUM(F5:F32)</f>
        <v>12</v>
      </c>
      <c r="G33" s="28">
        <f>SUM(G5:G32)</f>
        <v>0</v>
      </c>
      <c r="H33" s="28">
        <f>SUM(H5:H32)</f>
        <v>10</v>
      </c>
      <c r="I33" s="28">
        <f>SUM(I5:I32)</f>
        <v>0</v>
      </c>
      <c r="J33" s="28">
        <f>SUM(J5:J32)</f>
        <v>10</v>
      </c>
      <c r="K33" s="28">
        <f>SUM(K5:K32)</f>
        <v>0</v>
      </c>
      <c r="L33" s="28">
        <f>SUM(L5:L32)</f>
        <v>10</v>
      </c>
      <c r="M33" s="28">
        <f>SUM(M5:M32)</f>
        <v>0</v>
      </c>
      <c r="N33" s="28">
        <f>SUM(N5:N32)</f>
        <v>9</v>
      </c>
      <c r="O33" s="28">
        <f>SUM(O5:O32)</f>
        <v>0</v>
      </c>
      <c r="P33" s="28">
        <f>SUM(P5:P32)</f>
        <v>0</v>
      </c>
      <c r="Q33" s="28">
        <f>SUM(Q5:Q32)</f>
        <v>0</v>
      </c>
      <c r="R33" s="28">
        <f>SUM(R5:R32)</f>
        <v>0</v>
      </c>
      <c r="S33" s="28">
        <f>SUM(S5:S32)</f>
        <v>0</v>
      </c>
      <c r="T33" s="28">
        <f>SUM(T5:T32)</f>
        <v>0</v>
      </c>
      <c r="U33" s="28">
        <f>SUM(U5:U32)</f>
        <v>0</v>
      </c>
      <c r="V33" s="28">
        <f>SUM(V5:V32)</f>
        <v>0</v>
      </c>
      <c r="W33" s="28">
        <f>SUM(W5:W32)</f>
        <v>0</v>
      </c>
      <c r="X33" s="28">
        <f>SUM(X5:X32)</f>
        <v>0</v>
      </c>
      <c r="Y33" s="28">
        <f>SUM(Y5:Y32)</f>
        <v>0</v>
      </c>
      <c r="Z33" s="28">
        <f>SUM(Z5:Z32)</f>
        <v>0</v>
      </c>
      <c r="AA33" s="28">
        <f>SUM(AA5:AA32)</f>
        <v>0</v>
      </c>
      <c r="AC33" s="31" t="s">
        <v>123</v>
      </c>
      <c r="AD33" s="27" t="s">
        <v>122</v>
      </c>
      <c r="AE33" s="30">
        <v>24</v>
      </c>
    </row>
    <row r="34" spans="2:31">
      <c r="AC34" s="31" t="s">
        <v>120</v>
      </c>
      <c r="AD34" s="27" t="s">
        <v>121</v>
      </c>
      <c r="AE34" s="30">
        <v>24</v>
      </c>
    </row>
    <row r="35" spans="2:31">
      <c r="AC35" s="31" t="s">
        <v>120</v>
      </c>
      <c r="AD35" s="27" t="s">
        <v>119</v>
      </c>
      <c r="AE35" s="30">
        <v>26</v>
      </c>
    </row>
    <row r="36" spans="2:31">
      <c r="AC36" s="31" t="s">
        <v>118</v>
      </c>
      <c r="AD36" s="27" t="s">
        <v>117</v>
      </c>
      <c r="AE36" s="30">
        <v>27</v>
      </c>
    </row>
    <row r="37" spans="2:31">
      <c r="AC37" s="31" t="s">
        <v>116</v>
      </c>
      <c r="AD37" s="27" t="s">
        <v>115</v>
      </c>
      <c r="AE37" s="30">
        <v>28</v>
      </c>
    </row>
  </sheetData>
  <mergeCells count="2">
    <mergeCell ref="A2:A3"/>
    <mergeCell ref="B2:C2"/>
  </mergeCells>
  <phoneticPr fontId="3"/>
  <pageMargins left="0.78700000000000003" right="0.78700000000000003" top="0.98399999999999999" bottom="0.98399999999999999" header="0.51200000000000001" footer="0.51200000000000001"/>
  <pageSetup paperSize="9" scale="92" orientation="portrait" horizontalDpi="300" verticalDpi="300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207-1#火災発生状況</vt:lpstr>
      <vt:lpstr>208-1#出火原因別</vt:lpstr>
      <vt:lpstr>'207-1#火災発生状況'!Print_Area</vt:lpstr>
      <vt:lpstr>'208-1#出火原因別'!Print_Area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ワンズ ハウス</dc:creator>
  <cp:lastModifiedBy>吉岡　卓也</cp:lastModifiedBy>
  <cp:lastPrinted>2025-09-19T07:12:20Z</cp:lastPrinted>
  <dcterms:created xsi:type="dcterms:W3CDTF">2025-09-08T00:29:51Z</dcterms:created>
  <dcterms:modified xsi:type="dcterms:W3CDTF">2026-07-07T08:01:11Z</dcterms:modified>
</cp:coreProperties>
</file>